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defaultThemeVersion="124226"/>
  <mc:AlternateContent xmlns:mc="http://schemas.openxmlformats.org/markup-compatibility/2006">
    <mc:Choice Requires="x15">
      <x15ac:absPath xmlns:x15ac="http://schemas.microsoft.com/office/spreadsheetml/2010/11/ac" url="G:\Mi unidad\Unicauca_ProyRegalias\Licitaciones\RampasAccesibilidad_\Evaluación\"/>
    </mc:Choice>
  </mc:AlternateContent>
  <xr:revisionPtr revIDLastSave="0" documentId="13_ncr:1_{A38A163A-EDDE-447B-B695-2C5A1E1214CE}" xr6:coauthVersionLast="45" xr6:coauthVersionMax="45" xr10:uidLastSave="{00000000-0000-0000-0000-000000000000}"/>
  <bookViews>
    <workbookView xWindow="-108" yWindow="-108" windowWidth="23256" windowHeight="12576" xr2:uid="{00000000-000D-0000-FFFF-FFFF00000000}"/>
  </bookViews>
  <sheets>
    <sheet name="VERIFICACION TECNICA" sheetId="57" r:id="rId1"/>
    <sheet name="VTE" sheetId="33" r:id="rId2"/>
    <sheet name="CORREC. ARITM." sheetId="56" state="hidden" r:id="rId3"/>
    <sheet name="PROPUESTA ECONOMICA" sheetId="32" state="hidden" r:id="rId4"/>
  </sheets>
  <externalReferences>
    <externalReference r:id="rId5"/>
    <externalReference r:id="rId6"/>
    <externalReference r:id="rId7"/>
  </externalReferences>
  <definedNames>
    <definedName name="_xlnm.Print_Area" localSheetId="0">'VERIFICACION TECNICA'!$A$1:$N$60</definedName>
    <definedName name="ELECTRICA">'[1]3.PRESUP. ELECTRICO'!$A$4:$G$212</definedName>
    <definedName name="Export" localSheetId="2" hidden="1">{"'Hoja1'!$A$1:$I$70"}</definedName>
    <definedName name="Export" localSheetId="0" hidden="1">{"'Hoja1'!$A$1:$I$70"}</definedName>
    <definedName name="Export" hidden="1">{"'Hoja1'!$A$1:$I$70"}</definedName>
    <definedName name="formula" localSheetId="2">'[2]VERIFICACION TECNICA'!$A$34:$B$37</definedName>
    <definedName name="formula" localSheetId="0">'VERIFICACION TECNICA'!$A$36:$B$39</definedName>
    <definedName name="formula">#REF!</definedName>
    <definedName name="HTML_CodePage" hidden="1">1252</definedName>
    <definedName name="HTML_Control" localSheetId="2"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0">'VERIFICACION TECNICA'!$A:$B,'VERIFICACION TECNICA'!$1:$11</definedName>
  </definedNames>
  <calcPr calcId="18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A63" i="33" l="1"/>
  <c r="AB63" i="33" s="1"/>
  <c r="AA51" i="33"/>
  <c r="AB51" i="33" s="1"/>
  <c r="AA39" i="33"/>
  <c r="AB39" i="33" s="1"/>
  <c r="AA27" i="33"/>
  <c r="AB27" i="33" s="1"/>
  <c r="W27" i="33"/>
  <c r="X27" i="33" s="1"/>
  <c r="W39" i="33"/>
  <c r="X39" i="33" s="1"/>
  <c r="S39" i="33"/>
  <c r="T39" i="33" s="1"/>
  <c r="S27" i="33"/>
  <c r="T27" i="33" s="1"/>
  <c r="O27" i="33"/>
  <c r="P27" i="33" s="1"/>
  <c r="O39" i="33"/>
  <c r="P39" i="33" s="1"/>
  <c r="K63" i="33"/>
  <c r="L63" i="33" s="1"/>
  <c r="O63" i="33"/>
  <c r="P63" i="33" s="1"/>
  <c r="W63" i="33"/>
  <c r="X63" i="33" s="1"/>
  <c r="S63" i="33"/>
  <c r="T63" i="33" s="1"/>
  <c r="W51" i="33"/>
  <c r="X51" i="33" s="1"/>
  <c r="S51" i="33"/>
  <c r="T51" i="33" s="1"/>
  <c r="O51" i="33"/>
  <c r="P51" i="33" s="1"/>
  <c r="K51" i="33"/>
  <c r="L51" i="33" s="1"/>
  <c r="G63" i="33"/>
  <c r="H63" i="33" s="1"/>
  <c r="G39" i="33"/>
  <c r="H39" i="33" s="1"/>
  <c r="G51" i="33"/>
  <c r="H51" i="33" s="1"/>
  <c r="G27" i="33"/>
  <c r="N14" i="57"/>
  <c r="M14" i="57"/>
  <c r="M13" i="57" s="1"/>
  <c r="M24" i="57" l="1"/>
  <c r="K27" i="33"/>
  <c r="W3" i="33"/>
  <c r="S3" i="33"/>
  <c r="O3" i="33"/>
  <c r="K3" i="33"/>
  <c r="G3" i="33"/>
  <c r="AA13" i="33" l="1"/>
  <c r="W12" i="33"/>
  <c r="K39" i="33"/>
  <c r="L39" i="33" s="1"/>
  <c r="L27" i="33"/>
  <c r="H27" i="33"/>
  <c r="W8" i="33" l="1"/>
  <c r="AA12" i="33"/>
  <c r="AA6" i="33" s="1"/>
  <c r="W13" i="33"/>
  <c r="AA8" i="33"/>
  <c r="S13" i="33"/>
  <c r="S8" i="33"/>
  <c r="S12" i="33"/>
  <c r="H11" i="56"/>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AA15" i="33" l="1"/>
  <c r="F108" i="56"/>
  <c r="X10" i="56" l="1"/>
  <c r="W10" i="56"/>
  <c r="X9" i="56"/>
  <c r="W9" i="56"/>
  <c r="U10" i="56"/>
  <c r="T10" i="56"/>
  <c r="U9" i="56"/>
  <c r="T9" i="56"/>
  <c r="W108" i="56" l="1"/>
  <c r="T108" i="56"/>
  <c r="W113" i="56" l="1"/>
  <c r="W111" i="56"/>
  <c r="W110" i="56"/>
  <c r="W109" i="56"/>
  <c r="D8" i="33"/>
  <c r="W112" i="56" l="1"/>
  <c r="W116" i="56" s="1"/>
  <c r="W119" i="56" s="1"/>
  <c r="W120" i="56" s="1"/>
  <c r="X120" i="56" s="1"/>
  <c r="T111" i="56"/>
  <c r="T110" i="56"/>
  <c r="T113" i="56"/>
  <c r="T109" i="56"/>
  <c r="W6" i="33"/>
  <c r="R10" i="56"/>
  <c r="Q10" i="56"/>
  <c r="R9" i="56"/>
  <c r="Q9" i="56"/>
  <c r="O10" i="56"/>
  <c r="N10" i="56"/>
  <c r="O9" i="56"/>
  <c r="N9" i="56"/>
  <c r="L10" i="56"/>
  <c r="K10" i="56"/>
  <c r="L9" i="56"/>
  <c r="K9" i="56"/>
  <c r="I9" i="56"/>
  <c r="Q108" i="56" l="1"/>
  <c r="T112" i="56"/>
  <c r="T116" i="56" s="1"/>
  <c r="W15" i="33"/>
  <c r="L14" i="57"/>
  <c r="K14" i="57" s="1"/>
  <c r="N108" i="56"/>
  <c r="K108" i="56"/>
  <c r="S6" i="33"/>
  <c r="J14" i="57" s="1"/>
  <c r="O8" i="33"/>
  <c r="O13" i="33"/>
  <c r="K13" i="33"/>
  <c r="K12" i="33"/>
  <c r="K13" i="57" l="1"/>
  <c r="K24" i="57"/>
  <c r="G12" i="33"/>
  <c r="O12" i="33"/>
  <c r="G8" i="33"/>
  <c r="K8" i="33"/>
  <c r="T119" i="56"/>
  <c r="T120" i="56" s="1"/>
  <c r="U120" i="56" s="1"/>
  <c r="N109" i="56"/>
  <c r="G13" i="33"/>
  <c r="Q109" i="56"/>
  <c r="Q110" i="56"/>
  <c r="Q113" i="56"/>
  <c r="Q111" i="56"/>
  <c r="N111" i="56"/>
  <c r="G6" i="33" l="1"/>
  <c r="G15" i="33" s="1"/>
  <c r="K6" i="33"/>
  <c r="F14" i="57" s="1"/>
  <c r="E14" i="57" s="1"/>
  <c r="Q112" i="56"/>
  <c r="Q116" i="56" s="1"/>
  <c r="J26" i="57" s="1"/>
  <c r="N113" i="56"/>
  <c r="N110" i="56"/>
  <c r="N112" i="56" s="1"/>
  <c r="K110" i="56"/>
  <c r="K113" i="56"/>
  <c r="K111" i="56"/>
  <c r="K109" i="56"/>
  <c r="B45" i="57"/>
  <c r="B46" i="57" s="1"/>
  <c r="N116" i="56" l="1"/>
  <c r="H26" i="57" s="1"/>
  <c r="Q119" i="56"/>
  <c r="Q120" i="56" s="1"/>
  <c r="R120" i="56" s="1"/>
  <c r="K112" i="56"/>
  <c r="K116" i="56" s="1"/>
  <c r="K119" i="56" s="1"/>
  <c r="K120" i="56" s="1"/>
  <c r="L120" i="56" s="1"/>
  <c r="F26" i="57"/>
  <c r="S15" i="33"/>
  <c r="I14" i="57"/>
  <c r="I13" i="57" l="1"/>
  <c r="I24" i="57"/>
  <c r="N119" i="56"/>
  <c r="N120" i="56" s="1"/>
  <c r="O120" i="56" s="1"/>
  <c r="C112" i="56"/>
  <c r="I10" i="56"/>
  <c r="H10" i="56"/>
  <c r="X112" i="56" l="1"/>
  <c r="U112" i="56"/>
  <c r="H108" i="56"/>
  <c r="H110" i="56" s="1"/>
  <c r="O112" i="56"/>
  <c r="R112" i="56"/>
  <c r="L112" i="56"/>
  <c r="I112" i="56"/>
  <c r="H113" i="56" l="1"/>
  <c r="H109" i="56"/>
  <c r="H111" i="56"/>
  <c r="F113" i="56"/>
  <c r="H112" i="56" l="1"/>
  <c r="H116" i="56" s="1"/>
  <c r="H119" i="56" s="1"/>
  <c r="H120" i="56" s="1"/>
  <c r="I120" i="56" s="1"/>
  <c r="F110" i="56"/>
  <c r="F111" i="56"/>
  <c r="F109" i="56"/>
  <c r="D26" i="57"/>
  <c r="B41" i="57" s="1"/>
  <c r="B42" i="57" s="1"/>
  <c r="F112" i="56" l="1"/>
  <c r="F114" i="56" s="1"/>
  <c r="Q117" i="56" s="1"/>
  <c r="R117" i="56" s="1"/>
  <c r="B39" i="57"/>
  <c r="B37" i="57"/>
  <c r="B34" i="57"/>
  <c r="I116" i="56" l="1"/>
  <c r="L116" i="56"/>
  <c r="R116" i="56"/>
  <c r="K117" i="56"/>
  <c r="L117" i="56" s="1"/>
  <c r="J122" i="56" s="1"/>
  <c r="H117" i="56"/>
  <c r="I117" i="56" s="1"/>
  <c r="G122" i="56" s="1"/>
  <c r="N117" i="56"/>
  <c r="O117" i="56" s="1"/>
  <c r="O116" i="56"/>
  <c r="M122" i="56" s="1"/>
  <c r="W117" i="56"/>
  <c r="X117" i="56" s="1"/>
  <c r="X116" i="56"/>
  <c r="T117" i="56"/>
  <c r="U117" i="56" s="1"/>
  <c r="U116" i="56"/>
  <c r="S122" i="56" s="1"/>
  <c r="B38" i="57"/>
  <c r="H27" i="57"/>
  <c r="H29" i="57" s="1"/>
  <c r="P122" i="56"/>
  <c r="V122" i="56" l="1"/>
  <c r="F27" i="57"/>
  <c r="F29" i="57" s="1"/>
  <c r="J27" i="57"/>
  <c r="J29" i="57" s="1"/>
  <c r="D27" i="57"/>
  <c r="D29" i="57" s="1"/>
  <c r="D12" i="33"/>
  <c r="O6" i="33" l="1"/>
  <c r="H14" i="57" l="1"/>
  <c r="G14" i="57" s="1"/>
  <c r="G13" i="57" l="1"/>
  <c r="G24" i="57" s="1"/>
  <c r="O15" i="33"/>
  <c r="L28" i="32" l="1"/>
  <c r="I26" i="32"/>
  <c r="D14" i="57" l="1"/>
  <c r="E24" i="57"/>
  <c r="C14" i="57" l="1"/>
  <c r="K15" i="33"/>
  <c r="C13" i="57" l="1"/>
  <c r="C24" i="57" s="1"/>
</calcChain>
</file>

<file path=xl/sharedStrings.xml><?xml version="1.0" encoding="utf-8"?>
<sst xmlns="http://schemas.openxmlformats.org/spreadsheetml/2006/main" count="485" uniqueCount="218">
  <si>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</si>
  <si>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</si>
  <si>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</si>
  <si>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</si>
  <si>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</si>
  <si>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</si>
  <si>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</si>
  <si>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</si>
  <si>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</si>
  <si>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</si>
  <si>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</si>
  <si>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</si>
  <si>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</si>
  <si>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</si>
  <si>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</si>
  <si>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</si>
  <si>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</si>
  <si>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</si>
  <si>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</si>
  <si>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</si>
  <si>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</si>
  <si>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</si>
  <si>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</si>
  <si>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</si>
  <si>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</si>
  <si>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</si>
  <si>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</si>
  <si>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</si>
  <si>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</si>
  <si>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</si>
  <si>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</si>
  <si>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</si>
  <si>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</si>
  <si>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</si>
  <si>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</si>
  <si>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</si>
  <si>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</si>
  <si>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</si>
  <si>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</si>
  <si>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</si>
  <si>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</si>
  <si>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</si>
  <si>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</si>
  <si>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</si>
  <si>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</si>
  <si>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</si>
  <si>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</si>
  <si>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</si>
  <si>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</si>
  <si>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</si>
  <si>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</si>
  <si>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</si>
  <si>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</si>
  <si>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</si>
  <si>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</si>
  <si>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</si>
  <si>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</si>
  <si>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</si>
  <si>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</si>
  <si>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</si>
  <si>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</si>
  <si>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</si>
  <si>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</si>
  <si>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</si>
  <si>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</si>
  <si>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</si>
  <si>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</si>
  <si>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</si>
  <si>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</si>
  <si>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</si>
  <si>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</si>
  <si>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</si>
  <si>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</si>
  <si>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</si>
  <si>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</si>
  <si>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</si>
  <si>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</si>
  <si>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</si>
  <si>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</si>
  <si>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</si>
  <si>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</si>
  <si>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</si>
  <si>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</si>
  <si>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</si>
  <si>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</si>
  <si>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</si>
  <si>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</si>
  <si>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</si>
  <si>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</si>
  <si>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</si>
  <si>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</si>
  <si>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</si>
  <si>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</si>
  <si>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</si>
  <si>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</si>
  <si>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</si>
  <si>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</si>
  <si>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</si>
  <si>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</si>
  <si>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</si>
  <si>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</si>
  <si>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</si>
  <si>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</si>
  <si>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</si>
  <si>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</si>
  <si>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</si>
  <si>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</si>
  <si>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</si>
  <si>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</si>
  <si>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</si>
  <si>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</si>
  <si>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</si>
  <si>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</si>
  <si>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</si>
  <si>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</si>
  <si>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</si>
  <si>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</si>
  <si>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</si>
  <si>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40% VTE</t>
  </si>
  <si>
    <t>VERIFICACIÓN REQUISITOS TECNICOS HABILITANTES</t>
  </si>
  <si>
    <t>% PARTICIPACION (40%)</t>
  </si>
  <si>
    <t>2.3.</t>
  </si>
  <si>
    <t>2.3.1.</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</si>
  <si>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</si>
  <si>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</si>
  <si>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</si>
  <si>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</si>
  <si>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</si>
  <si>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</si>
  <si>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</si>
  <si>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</si>
  <si>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</si>
  <si>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</si>
  <si>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</si>
  <si>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</si>
  <si>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</si>
  <si>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</si>
  <si>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</si>
  <si>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</si>
  <si>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</si>
  <si>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</si>
  <si>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</si>
  <si>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</si>
  <si>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</si>
  <si>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</si>
  <si>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</si>
  <si>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</si>
  <si>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</si>
  <si>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</si>
  <si>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</si>
  <si>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</si>
  <si>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</si>
  <si>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</si>
  <si>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</si>
  <si>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PUNTAJE PERSONAL ADICIONAL</t>
  </si>
  <si>
    <t>OBJETO: MANTENIMIENTO INTEGRAL DE BIENES MUEBLES E INMUEBLES DE LA UNIVERSIDAD DEL CAUCA PARA EL AÑO 2018</t>
  </si>
  <si>
    <t>2.3.2</t>
  </si>
  <si>
    <t>NO</t>
  </si>
  <si>
    <t>30% VALOR TOTAL EJECUTADO (VTE)</t>
  </si>
  <si>
    <t>En el caso de estructura plural, el integrante que aporte el 40% de la experiencia específica o más relacionada con el criterio del VTE, deberá tener una participación mínima en la estructura plural del 40%</t>
  </si>
  <si>
    <t>CONTRATO 4</t>
  </si>
  <si>
    <t>HECTOR URIEL CASAS ZUÑIGA</t>
  </si>
  <si>
    <t>NO OK</t>
  </si>
  <si>
    <t>HECTOR EDUARDO RIOS FUENTES</t>
  </si>
  <si>
    <t>GUSTAVO ADOLFO ACOSTA</t>
  </si>
  <si>
    <t>LICITACION No. 032-2019</t>
  </si>
  <si>
    <t>LICITACIÓN PÚBLICA N° 034-2019</t>
  </si>
  <si>
    <r>
      <t xml:space="preserve">OBJETO: </t>
    </r>
    <r>
      <rPr>
        <b/>
        <i/>
        <sz val="12"/>
        <rFont val="Arial"/>
        <family val="2"/>
      </rPr>
      <t>CONSTRUCCIÓN DE RAMPAS PARA PERSONAS CON MOVILIDAD REDUCIDA DEN LA FACULTAD DE CIENCIAS NATURALES, EXACTAS Y DE LA EDUCACIÓN</t>
    </r>
    <r>
      <rPr>
        <b/>
        <sz val="12"/>
        <rFont val="Arial"/>
        <family val="2"/>
      </rPr>
      <t>.</t>
    </r>
  </si>
  <si>
    <t>YHON JAIRO OJEDA CEPEDA</t>
  </si>
  <si>
    <t>CARLOS ANDRÉS JOAQUI MENDEZ</t>
  </si>
  <si>
    <t>JHON EMERSON RODRIGUEZ COBO</t>
  </si>
  <si>
    <t>VALOR TOTAL EJECUTADO 
PO = $103.640.298</t>
  </si>
  <si>
    <r>
      <rPr>
        <b/>
        <i/>
        <sz val="12"/>
        <rFont val="Arial Narrow"/>
        <family val="2"/>
      </rPr>
      <t>Director de obra:</t>
    </r>
    <r>
      <rPr>
        <sz val="12"/>
        <rFont val="Arial Narrow"/>
        <family val="2"/>
      </rPr>
      <t xml:space="preserve"> Un (1) ingeniero civil o arquitecto, con al menos diez (10) años de experiencia general, contados a partir de la expedición de la matricula profesional y con una experiencia específica certificada de director de obra en construcción de edificaciones no residenciales; y/o contratista de obra pública de al menos un (01) contrato de obra civil en construcción de edificaciones no residenciales.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director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director de obra, como contratista de obra
pública de por lo menos un contrato de obra civil, cuyo objeto esté relacionado con construcción
de edificaciones, será soportada con uno de los dos requerimientos que se relacionan a
continuación:</t>
    </r>
  </si>
  <si>
    <r>
      <rPr>
        <b/>
        <i/>
        <sz val="12"/>
        <rFont val="Arial Narrow"/>
        <family val="2"/>
      </rPr>
      <t>Residente de Obra</t>
    </r>
    <r>
      <rPr>
        <sz val="12"/>
        <rFont val="Arial Narrow"/>
        <family val="2"/>
      </rPr>
      <t>. Un (1) ingeniero civil o arquitecto con al menos cinco (05) años de
experiencia general, contados a partir de la expedición de la matricula profesional con 100% de disponibilidad de tiempo en obra, y experiencia específica certificada como residente o director de obra de construcción de edificaciones no residenciales; y/ó contratista de obra pública de al menos un (01) contrato de obra civil. Adicionalmente deberá presentar certificado de entrenamiento o reentrenamiento de trabajo seguro en alturas nivel avanzado vigente, es decir con fecha de expedición que no supere un (1) año a la fecha de cierre de la presente convocatoria.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residente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residente de obra, como contratista de obra
pública de por lo menos un contrato de obra civil, cuyo objeto esté relacionado con
construcción de edificaciones no residenciales,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</si>
  <si>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r>
      <rPr>
        <b/>
        <i/>
        <sz val="12"/>
        <rFont val="Arial Narrow"/>
        <family val="2"/>
      </rPr>
      <t>Maestro de obra</t>
    </r>
    <r>
      <rPr>
        <sz val="12"/>
        <rFont val="Arial Narrow"/>
        <family val="2"/>
      </rPr>
      <t>. Un (1) maestro o técnico en construcción con al menos cinco (5) años de experiencia general, contados a partir de la expedición de la matricula profesional con 100% de disponibilidad de tiempo en obra, y experiencia específica en construcción de edificaciones soportada en al menos dos certificaciones como se indica en los siguientes párrafos. Además, debe presentar el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maestro de obra o técnico
constructor, deben ser por lo menos dos (2) y serán soportadas conforme a los siguientes
requerimientos:
a) Ser suscritas por la entidad pública y/o entidad privada contratante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</si>
  <si>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r>
      <rPr>
        <b/>
        <i/>
        <sz val="12"/>
        <rFont val="Arial Narrow"/>
        <family val="2"/>
      </rPr>
      <t>Profesional en salud ocupacional</t>
    </r>
    <r>
      <rPr>
        <sz val="12"/>
        <rFont val="Arial Narrow"/>
        <family val="2"/>
      </rPr>
      <t>. Un (1) profesional en un área de salud ocupacional o tecnólogo en salud ocupacional o técnico en salud ocupacional o profesional con especialización en un área de salud ocupacional con al menos un (1) año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r>
  </si>
  <si>
    <r>
      <t xml:space="preserve">Máximo DOS (2) contratos de obra civil de construcción y/o adecuación y/o ampliación y/o remodelación de edificaciones no residenciales. La sumatoria del valor actualizado de los contratos aportados debe ser por una cuantía igual o superior al presupuesto oficial de la presente convocatoria, relacionada con el criterio de VALOR TOTAL EJECUTADO (VTE).
En ofertas presentadas por consorcios o uniones temporales, todos los integrantes deben acreditar como mínimo el 30% de la experiencia especifica en relación con el presupuesto oficial,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como experiencia habilitante).
Cada contrato que el proponente aporte como experiencia específica debe estar registrado en el RUP y debe encontrarse inscrito en al menos tres (3) de los códigos UNSPSC exigidos en el numeral 2.1 literal (d) del presente pliego de condiciones. El RUP deberá estar vigente y en firme, de lo contrario el proponente quedará INHABILITADO.
</t>
    </r>
    <r>
      <rPr>
        <b/>
        <i/>
        <sz val="12"/>
        <rFont val="Arial Narrow"/>
        <family val="2"/>
      </rPr>
      <t>UNSPSC:</t>
    </r>
    <r>
      <rPr>
        <sz val="12"/>
        <rFont val="Arial Narrow"/>
        <family val="2"/>
      </rPr>
      <t xml:space="preserve"> (1) 721015, (2) 721214, (3) 721513, (4) 721525, (5) 721519, (6) 721536, (7) 721539, (8) 951219 - Minimo 4</t>
    </r>
  </si>
  <si>
    <r>
      <t>EL CONTRATO No.1
CODIGOS UNSPSC 721214 - 721513 - 721525 - 721536 - 721539 - 951219
APORTA ACTA DE LIQUIDACIÓN
EL CONTRATO No.2
CODIGOS UNSPSC CODIGOS UNSPSC 721539 - 721525 - 721513 - 721536
APORTA ACTA DE ENTREGA Y RECIBO FINAL</t>
    </r>
    <r>
      <rPr>
        <b/>
        <sz val="11"/>
        <color rgb="FFFF0000"/>
        <rFont val="Arial Narrow"/>
        <family val="2"/>
      </rPr>
      <t/>
    </r>
  </si>
  <si>
    <t>UNSPSC
721214 - 721513 - 721525 - 721536 - 721539 - 951219</t>
  </si>
  <si>
    <t xml:space="preserve">UNSPSC 
721539 - 721525 - 721513 - 721536
 </t>
  </si>
  <si>
    <t xml:space="preserve">UNSPSC
</t>
  </si>
  <si>
    <t>ING. CIVIL
FECHA EXP. M.P. 2008
CARTA DE COMPROMISO
DISPONIBILIDAD 100%
APORTA CERTIFICACION COMO RESIDENTE (ENTIDAD PUBLICA)
CERTIFICADO DE TRABAJO EN ALTURAS (22 SEP 2019)</t>
  </si>
  <si>
    <t>MAESTRO
FECHA EXP. M.P. 2004
CARTA DE COMPROMISO
DISPONIBILIDAD 100%
CERTIFICADO DE TRABAJO EN ALTURAS (07 --- 2019)
Contrato 1 - Contrato PS, con Acta Liquidación
Contrato 2 - Contrato PS, con Acta Liquidación</t>
  </si>
  <si>
    <t>ING INDUSTRIAL
RES 12 FEB 2010 - ESPECIALISTA EN SALUD OCUPACIONAL
CERTIFICADO DE TRABAJO EN ALTURAS (02 Jul 2019)
CARTA DE COMPROMISO
DISPONIBILIDAD 100%</t>
  </si>
  <si>
    <t>ING. CIVIL
FECHA EXP. M.P. 2001
CERTFICACIÓN CONTRATO OBRA (ENTIDAD PÚBLICA)
CARTA DE COMPROMISO</t>
  </si>
  <si>
    <t>ING. CIVIL
FECHA EXP. M.P. 1992
CERTFICACIÓN CONTRATO OBRA (ENTIDAD PÚBLICA)
CARTA DE COMPROMISO</t>
  </si>
  <si>
    <t>MAESTRO
FECHA EXP. M.P. 1996
CARTA DE COMPROMISO
DISPONIBILIDAD 100%
CERTIFICADO DE TRABAJO EN ALTURAS (28 Mar 2019)
Contrato 1 - Contrato PS, con Certificación
Contrato 2 - Contrato PS, con Acta Certificación</t>
  </si>
  <si>
    <t>TECNÓLOGA EN SALUD OCUPACIONAL RES 17 MAY 2013
CERTIFICADO DE TRABAJO EN ALTURAS (23 aBR 2019)
CARTA DE COMPROMISO
DISPONIBILIDAD 100%</t>
  </si>
  <si>
    <t>ING. CIVIL
FECHA EXP. M.P. 2001
ACTA LIQUIDACIÓN DE OBRA (ENTIDAD PÚBLICA)
CARTA DE COMPROMISO</t>
  </si>
  <si>
    <r>
      <rPr>
        <b/>
        <sz val="12"/>
        <rFont val="Arial Narrow"/>
        <family val="2"/>
      </rPr>
      <t xml:space="preserve">ING. CIVIL
FECHA EXP. M.P. 2002
CARTA DE COMPROMISO
DISPONIBILIDAD 100%
</t>
    </r>
    <r>
      <rPr>
        <b/>
        <sz val="12"/>
        <color rgb="FFFFC000"/>
        <rFont val="Arial Narrow"/>
        <family val="2"/>
      </rPr>
      <t xml:space="preserve">
</t>
    </r>
    <r>
      <rPr>
        <b/>
        <sz val="12"/>
        <rFont val="Arial Narrow"/>
        <family val="2"/>
      </rPr>
      <t>APORTA CERTIFICACION COMO RESIDENTE (ENTIDAD PUBLICA)
ACTA DE LIQUIDACIÓN
CERTIFICADO DE TRABAJO EN ALTURAS (20 ENE 2019)</t>
    </r>
  </si>
  <si>
    <t>MAESTRO
FECHA EXP. M.P. 2011
CARTA DE COMPROMISO
DISPONIBILIDAD 100%
CERTIFICADO DE TRABAJO EN ALTURAS (20 DIC 2018)
Contrato 1 - Certificación, con Acta Liquidación
Contrato 2 - Contrato PS, con Acta Liquidación</t>
  </si>
  <si>
    <t>TECNÓLOGO EN SALUD OCUPACIONAL
RES 13 SEP 2016
CERTIFICADO DE TRABAJO EN ALTURAS (20 Dic 2018)
CARTA DE COMPROMISO
DISPONIBILIDAD 100%</t>
  </si>
  <si>
    <t>UNSPSC
721519 - 721525 - 721015 - 721214 - 951219</t>
  </si>
  <si>
    <t>ING. CIVIL
FECHA EXP. M.P. 2002
ACTA DE RECIBO FINAL (ENTIDAD PÚBLICA)
CARTA DE COMPROMISO</t>
  </si>
  <si>
    <r>
      <rPr>
        <b/>
        <sz val="12"/>
        <rFont val="Arial Narrow"/>
        <family val="2"/>
      </rPr>
      <t>ING. CIVIL
FECHA EXP. M.P. 1993
CARTA DE COMPROMISO
DISPONIBILIDAD 100%</t>
    </r>
    <r>
      <rPr>
        <b/>
        <sz val="12"/>
        <color rgb="FFFFC000"/>
        <rFont val="Arial Narrow"/>
        <family val="2"/>
      </rPr>
      <t xml:space="preserve">
</t>
    </r>
    <r>
      <rPr>
        <b/>
        <sz val="12"/>
        <rFont val="Arial Narrow"/>
        <family val="2"/>
      </rPr>
      <t xml:space="preserve">
APORTA CERTIFICACION COMO CONTRATISTA (ENTIDAD PUBLICA)</t>
    </r>
    <r>
      <rPr>
        <b/>
        <sz val="12"/>
        <color rgb="FFFFC000"/>
        <rFont val="Arial Narrow"/>
        <family val="2"/>
      </rPr>
      <t xml:space="preserve">
</t>
    </r>
    <r>
      <rPr>
        <b/>
        <sz val="12"/>
        <color rgb="FFFF0000"/>
        <rFont val="Arial Narrow"/>
        <family val="2"/>
      </rPr>
      <t>NO APORTA ACTA DE RECIBO O LIQUIDACIÓN</t>
    </r>
    <r>
      <rPr>
        <b/>
        <sz val="12"/>
        <color rgb="FFFFC000"/>
        <rFont val="Arial Narrow"/>
        <family val="2"/>
      </rPr>
      <t xml:space="preserve">
</t>
    </r>
    <r>
      <rPr>
        <b/>
        <sz val="12"/>
        <rFont val="Arial Narrow"/>
        <family val="2"/>
      </rPr>
      <t xml:space="preserve">
CERTIFICADO DE TRABAJO EN ALTURAS (29 MAR 2019)</t>
    </r>
  </si>
  <si>
    <r>
      <rPr>
        <b/>
        <sz val="12"/>
        <rFont val="Arial Narrow"/>
        <family val="2"/>
      </rPr>
      <t xml:space="preserve">MAESTRO
</t>
    </r>
    <r>
      <rPr>
        <b/>
        <sz val="12"/>
        <color rgb="FFFF0000"/>
        <rFont val="Arial Narrow"/>
        <family val="2"/>
      </rPr>
      <t xml:space="preserve">
FECHA EXP. M.P. 2017</t>
    </r>
    <r>
      <rPr>
        <b/>
        <sz val="12"/>
        <color rgb="FFFFC000"/>
        <rFont val="Arial Narrow"/>
        <family val="2"/>
      </rPr>
      <t xml:space="preserve">
</t>
    </r>
    <r>
      <rPr>
        <b/>
        <sz val="12"/>
        <rFont val="Arial Narrow"/>
        <family val="2"/>
      </rPr>
      <t xml:space="preserve">
CARTA DE COMPROMISO
DISPONIBILIDAD 100%</t>
    </r>
    <r>
      <rPr>
        <b/>
        <sz val="12"/>
        <color rgb="FFFFC000"/>
        <rFont val="Arial Narrow"/>
        <family val="2"/>
      </rPr>
      <t xml:space="preserve">
</t>
    </r>
    <r>
      <rPr>
        <b/>
        <sz val="12"/>
        <rFont val="Arial Narrow"/>
        <family val="2"/>
      </rPr>
      <t xml:space="preserve">
CERTIFICADO DE TRABAJO EN ALTURAS (01 JUN 2019)</t>
    </r>
    <r>
      <rPr>
        <b/>
        <sz val="12"/>
        <color rgb="FFFFC000"/>
        <rFont val="Arial Narrow"/>
        <family val="2"/>
      </rPr>
      <t xml:space="preserve">
</t>
    </r>
    <r>
      <rPr>
        <b/>
        <sz val="12"/>
        <rFont val="Arial Narrow"/>
        <family val="2"/>
      </rPr>
      <t>Contrato 1 - Contrato PS, con Acta Liquidación</t>
    </r>
    <r>
      <rPr>
        <b/>
        <sz val="12"/>
        <color rgb="FFFFC000"/>
        <rFont val="Arial Narrow"/>
        <family val="2"/>
      </rPr>
      <t xml:space="preserve">
</t>
    </r>
    <r>
      <rPr>
        <b/>
        <sz val="12"/>
        <rFont val="Arial Narrow"/>
        <family val="2"/>
      </rPr>
      <t>Contrato 2 - Contrato PS, con Acta Liquidación</t>
    </r>
  </si>
  <si>
    <t>ING AGRO-INDUSTRIAL
RES 25 JUL 2014 - ESPECIALISTA EN GERENCIA EN SALUD OCUPACIONAL
CERTIFICADO DE TRABAJO EN ALTURAS (23 ABR 2019)
CARTA DE COMPROMISO
DISPONIBILIDAD 100%</t>
  </si>
  <si>
    <t>UNSPSC</t>
  </si>
  <si>
    <r>
      <rPr>
        <b/>
        <sz val="10"/>
        <rFont val="Arial Narrow"/>
        <family val="2"/>
      </rPr>
      <t>EL CONTRATO No.1
CODIGOS UNSPSC 721015, 721214, 721513, 721525, 721519, 721536, 721539, 951219</t>
    </r>
    <r>
      <rPr>
        <b/>
        <sz val="10"/>
        <color rgb="FFFFC000"/>
        <rFont val="Arial Narrow"/>
        <family val="2"/>
      </rPr>
      <t xml:space="preserve">
</t>
    </r>
    <r>
      <rPr>
        <b/>
        <sz val="10"/>
        <rFont val="Arial Narrow"/>
        <family val="2"/>
      </rPr>
      <t xml:space="preserve">
APORTA (CONTRATO Y ACTA FINAL DE OBRA)</t>
    </r>
  </si>
  <si>
    <t>UNSPSC
721015, 721214, 721513, 721525, 721519, 721536, 721539, 951219</t>
  </si>
  <si>
    <r>
      <rPr>
        <b/>
        <sz val="12"/>
        <rFont val="Arial Narrow"/>
        <family val="2"/>
      </rPr>
      <t>ING. CIVIL
FECHA EXP. M.P. 1971</t>
    </r>
    <r>
      <rPr>
        <b/>
        <sz val="12"/>
        <color rgb="FFFFC000"/>
        <rFont val="Arial Narrow"/>
        <family val="2"/>
      </rPr>
      <t xml:space="preserve">
</t>
    </r>
    <r>
      <rPr>
        <b/>
        <sz val="12"/>
        <rFont val="Arial Narrow"/>
        <family val="2"/>
      </rPr>
      <t xml:space="preserve">
CERTFICACIÓN CONTRATO OBRA Y ACTA DE RECIBO DE OBRA (ENTIDAD PÚBLICA)
CARTA DE COMPROMISO</t>
    </r>
  </si>
  <si>
    <t>ING. CIVIL
FECHA EXP. M.P. 2009
CARTA DE COMPROMISO
DISPONIBILIDAD 100%
APORTA CERTIFICACION COMO RESIDENTE (ENTIDAD PRIVADA)
ACTA FINAL
CERTIFICADO DE TRABAJO EN ALTURAS (12 JUN 2019)</t>
  </si>
  <si>
    <r>
      <rPr>
        <b/>
        <sz val="12"/>
        <rFont val="Arial Narrow"/>
        <family val="2"/>
      </rPr>
      <t>MAESTRO
FECHA EXP. M.P. 2008</t>
    </r>
    <r>
      <rPr>
        <b/>
        <sz val="12"/>
        <color rgb="FFFFC000"/>
        <rFont val="Arial Narrow"/>
        <family val="2"/>
      </rPr>
      <t xml:space="preserve">
</t>
    </r>
    <r>
      <rPr>
        <b/>
        <sz val="12"/>
        <rFont val="Arial Narrow"/>
        <family val="2"/>
      </rPr>
      <t xml:space="preserve">
CARTA DE COMPROMISO
DISPONIBILIDAD 100%
CERTIFICADO DE TRABAJO EN ALTURAS (26 JUL 2019)
Contrato 1 - Contrato PS, con Acta Final
Contrato 2 - Contrato PS, con Acta Liquidación bilateral</t>
    </r>
  </si>
  <si>
    <t>TECNÓLOGO EN SALUD OCUPACIONAL
RES 13 JUN 2016
CERTIFICADO DE TRABAJO EN ALTURAS (23 MAR 2019)
CARTA DE COMPROMISO
DISPONIBILIDAD 100%</t>
  </si>
  <si>
    <r>
      <rPr>
        <b/>
        <sz val="12"/>
        <rFont val="Arial Narrow"/>
        <family val="2"/>
      </rPr>
      <t xml:space="preserve">ING. CIVIL
FECHA EXP. M.P. 1992
</t>
    </r>
    <r>
      <rPr>
        <b/>
        <sz val="12"/>
        <color rgb="FFFFC000"/>
        <rFont val="Arial Narrow"/>
        <family val="2"/>
      </rPr>
      <t xml:space="preserve">
</t>
    </r>
    <r>
      <rPr>
        <b/>
        <sz val="12"/>
        <rFont val="Arial Narrow"/>
        <family val="2"/>
      </rPr>
      <t xml:space="preserve">CERTFICACIÓN CONTRATO OBRA (ENTIDAD PÚBLICA)
APORTA ACTA LIQUIEDACIÓN
</t>
    </r>
    <r>
      <rPr>
        <b/>
        <sz val="12"/>
        <color rgb="FFFFC000"/>
        <rFont val="Arial Narrow"/>
        <family val="2"/>
      </rPr>
      <t xml:space="preserve">
</t>
    </r>
    <r>
      <rPr>
        <b/>
        <sz val="12"/>
        <rFont val="Arial Narrow"/>
        <family val="2"/>
      </rPr>
      <t>CARTA DE COMPROMISO</t>
    </r>
  </si>
  <si>
    <r>
      <rPr>
        <b/>
        <sz val="12"/>
        <rFont val="Arial Narrow"/>
        <family val="2"/>
      </rPr>
      <t xml:space="preserve">ING. CIVIL
FECHA EXP. M.P. 2008
CARTA DE COMPROMISO
DISPONIBILIDAD 100%
APORTA CERTIFICACION COMO RESIDENTE (ENTIDAD PUBLICA)
APORTA ACTA DE LIQUIDACIÓN
</t>
    </r>
    <r>
      <rPr>
        <b/>
        <sz val="12"/>
        <color rgb="FFFFC000"/>
        <rFont val="Arial Narrow"/>
        <family val="2"/>
      </rPr>
      <t xml:space="preserve">
</t>
    </r>
    <r>
      <rPr>
        <b/>
        <sz val="12"/>
        <rFont val="Arial Narrow"/>
        <family val="2"/>
      </rPr>
      <t>CERTIFICADO DE TRABAJO EN ALTURAS (15 OCT 2019)</t>
    </r>
  </si>
  <si>
    <t>MAESTRO
FECHA EXP. M.P. 2003
CARTA DE COMPROMISO
DISPONIBILIDAD 100%
CERTIFICADO DE TRABAJO EN ALTURAS (07 JUL 2019)
Contrato 1 - CERTIFICACIÓN ENTIDAD PUBLICA Y ACATA LIQUIDACION,
Contrato 2 - CERTIFICACIÓN ENTIDAD PUBLICA Y ACATA LIQUIDACION,</t>
  </si>
  <si>
    <t>TECNÓLOGO EN SALUD OCUPACIONAL
RES 22 AGO 2018
CERTIFICADO DE TRABAJO EN ALTURAS (23 SEP 2019)
CARTA DE COMPROMISO
DISPONIBILIDAD 100%</t>
  </si>
  <si>
    <t>NO CUMPLE</t>
  </si>
  <si>
    <t>UNSPSC
721015 - 721214 - 721213 - 721525 - 721519 - 721536</t>
  </si>
  <si>
    <t>EL CONTRATO No.1
CODIGOS UNSPSC 721015 - 721214 - 721525 - 721519 - 721539 - 951219
APORTA (CONTRATO Y CERTIFICADO DE OBRA ENTIDAD PRIVADA) 
NO SE APORTA FACTURA O CERTIFICADO CONTABLE DEL PAGO
EL CONTRATO No.2
CODIGOS UNSPSC 721015 - 721214 - 721213 - 721525 - 721519 - 721536
APORTA (CONTRATO Y LIQUIDACIÓN FINAL - ENTIDAD PUBLICA)</t>
  </si>
  <si>
    <t xml:space="preserve">EL CONTRATO No.1
CODIGOS UNSPSC 721015 - 721214 - 721513 - 721519
APORTA (ACTA LIQUIDACIÓN FINAL) </t>
  </si>
  <si>
    <t>EL CONTRATO No.1
CODIGOS UNSPSC 721519 - 721525 - 721015 - 721214 - 951219
APORTA (CONTRATO Y ACTA DE LIQUIDACION)
EL CONTRATO No.2
CODIGOS UNSPSC 721015 - 721214 - 721213 - 721525 - 721519 - 721536
APORTA (CONTRATO Y LIQUIDACIÓN FINAL - ENTIDAD PUBLICA)</t>
  </si>
  <si>
    <t>UNSPSC
721015 - 721214 - 721525 - 721519 - 721539 - 951219</t>
  </si>
  <si>
    <t>UNSPSC
721015 - 721214 - 721513 - 721519</t>
  </si>
  <si>
    <r>
      <t xml:space="preserve">EL CONTRATO No.1
CODIGOS UNSPSC </t>
    </r>
    <r>
      <rPr>
        <b/>
        <sz val="10"/>
        <color rgb="FFFF0000"/>
        <rFont val="Arial Narrow"/>
        <family val="2"/>
      </rPr>
      <t xml:space="preserve">721015 - 721519 </t>
    </r>
    <r>
      <rPr>
        <b/>
        <sz val="10"/>
        <rFont val="Arial Narrow"/>
        <family val="2"/>
      </rPr>
      <t xml:space="preserve">
APORTA (ACTA LIQUIDACIÓN FINAL ENTIDAD PUBLICA) 
EL CONTRATO No.2
CODIGOS UNSPSC </t>
    </r>
    <r>
      <rPr>
        <b/>
        <sz val="10"/>
        <color rgb="FFFF0000"/>
        <rFont val="Arial Narrow"/>
        <family val="2"/>
      </rPr>
      <t>721214 - 721015</t>
    </r>
    <r>
      <rPr>
        <b/>
        <sz val="10"/>
        <rFont val="Arial Narrow"/>
        <family val="2"/>
      </rPr>
      <t xml:space="preserve">
APORTA (ACTA LIQUIDACIÓN FINAL ENTIDAD PUBLICA)</t>
    </r>
  </si>
  <si>
    <t>VICTOR GABRIEL PARRA JURADO</t>
  </si>
  <si>
    <r>
      <t xml:space="preserve">ING. CIVIL
FECHA EXP. M.P. 1992
CARTA DE COMPROMISO
DISPONIBILIDAD 100%
APORTA CERTIFICACION COMO RESIDENTE (ENTIDAD PUBLICA)
</t>
    </r>
    <r>
      <rPr>
        <b/>
        <sz val="12"/>
        <color theme="6" tint="-0.249977111117893"/>
        <rFont val="Arial Narrow"/>
        <family val="2"/>
      </rPr>
      <t>APORTA EN FOLIO 11 DE CARTA RADICADA A LAS 9:52 EN LA VIC ADMINISTRATIVA EL ACTA DE RECIBO DE OBRA</t>
    </r>
    <r>
      <rPr>
        <b/>
        <sz val="12"/>
        <rFont val="Arial Narrow"/>
        <family val="2"/>
      </rPr>
      <t xml:space="preserve">
CERTIFICADO DE TRABAJO EN ALTURAS (28 MAR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</si>
</sst>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164" formatCode="_-* #,##0.00\ _€_-;\-* #,##0.00\ _€_-;_-* &quot;-&quot;??\ _€_-;_-@_-"/>
    <numFmt numFmtId="165" formatCode="&quot;$&quot;\ #,##0_);[Red]\(&quot;$&quot;\ #,##0\)"/>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 numFmtId="176" formatCode="_-&quot;$&quot;* #,##0_-;\-&quot;$&quot;* #,##0_-;_-&quot;$&quot;* &quot;-&quot;??_-;_-@_-"/>
  </numFmts>
  <fonts count="4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1"/>
      <color rgb="FFFF0000"/>
      <name val="Arial Narrow"/>
      <family val="2"/>
    </font>
    <font>
      <sz val="8"/>
      <color theme="1"/>
      <name val="Arial"/>
      <family val="2"/>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b/>
      <sz val="12"/>
      <color rgb="FFFF0000"/>
      <name val="Arial Narrow"/>
      <family val="2"/>
    </font>
    <font>
      <sz val="10"/>
      <name val="Arial"/>
      <family val="2"/>
    </font>
    <font>
      <b/>
      <i/>
      <sz val="12"/>
      <name val="Arial"/>
      <family val="2"/>
    </font>
    <font>
      <sz val="11"/>
      <color theme="1"/>
      <name val="Arial Narrow"/>
      <family val="2"/>
    </font>
    <font>
      <b/>
      <i/>
      <sz val="12"/>
      <name val="Arial Narrow"/>
      <family val="2"/>
    </font>
    <font>
      <b/>
      <sz val="12"/>
      <color rgb="FFFFC000"/>
      <name val="Arial Narrow"/>
      <family val="2"/>
    </font>
    <font>
      <b/>
      <sz val="10"/>
      <color rgb="FFFFC000"/>
      <name val="Arial Narrow"/>
      <family val="2"/>
    </font>
    <font>
      <b/>
      <sz val="12"/>
      <color theme="6" tint="-0.249977111117893"/>
      <name val="Arial Narrow"/>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20">
    <xf numFmtId="0" fontId="0" fillId="0" borderId="0"/>
    <xf numFmtId="164"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2" fillId="0" borderId="0"/>
    <xf numFmtId="0" fontId="35" fillId="0" borderId="0"/>
  </cellStyleXfs>
  <cellXfs count="235">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5"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5"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5" fillId="0" borderId="20" xfId="110" applyNumberFormat="1" applyFont="1" applyBorder="1" applyAlignment="1">
      <alignment horizontal="center" vertical="center"/>
    </xf>
    <xf numFmtId="168" fontId="25" fillId="7" borderId="20" xfId="110" applyNumberFormat="1" applyFont="1" applyFill="1" applyBorder="1" applyAlignment="1">
      <alignment horizontal="right" vertical="center"/>
    </xf>
    <xf numFmtId="0" fontId="5" fillId="0" borderId="20" xfId="110" applyFont="1" applyBorder="1" applyAlignment="1">
      <alignment horizontal="center" vertical="center"/>
    </xf>
    <xf numFmtId="0" fontId="8" fillId="0" borderId="24" xfId="0" applyFont="1" applyFill="1" applyBorder="1" applyAlignment="1">
      <alignment horizontal="center" vertical="center"/>
    </xf>
    <xf numFmtId="0" fontId="8" fillId="0" borderId="24" xfId="0" applyFont="1" applyFill="1" applyBorder="1" applyAlignment="1">
      <alignment horizontal="left" vertical="center" wrapText="1"/>
    </xf>
    <xf numFmtId="174" fontId="8" fillId="0" borderId="24" xfId="117" applyNumberFormat="1" applyFont="1" applyFill="1" applyBorder="1" applyAlignment="1">
      <alignment horizontal="center" vertical="center"/>
    </xf>
    <xf numFmtId="168" fontId="8" fillId="0" borderId="24" xfId="0" applyNumberFormat="1" applyFont="1" applyFill="1" applyBorder="1" applyAlignment="1">
      <alignment vertical="center"/>
    </xf>
    <xf numFmtId="0" fontId="18" fillId="0" borderId="24" xfId="112" applyFont="1" applyFill="1" applyBorder="1" applyAlignment="1">
      <alignment horizontal="center" vertical="center"/>
    </xf>
    <xf numFmtId="0" fontId="18" fillId="0" borderId="24" xfId="112" applyFont="1" applyFill="1" applyBorder="1" applyAlignment="1">
      <alignment horizontal="center" vertical="center" wrapText="1"/>
    </xf>
    <xf numFmtId="170" fontId="18" fillId="0" borderId="24"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left" vertical="center"/>
    </xf>
    <xf numFmtId="168" fontId="7" fillId="0" borderId="24"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0" xfId="0" applyFont="1" applyFill="1" applyAlignment="1">
      <alignment horizontal="center" vertical="center"/>
    </xf>
    <xf numFmtId="3" fontId="2" fillId="0" borderId="24" xfId="98" applyNumberFormat="1" applyFont="1" applyFill="1" applyBorder="1" applyAlignment="1">
      <alignment horizontal="right" vertical="center"/>
    </xf>
    <xf numFmtId="10" fontId="2" fillId="0" borderId="24" xfId="97" applyNumberFormat="1" applyFont="1" applyFill="1" applyBorder="1" applyAlignment="1">
      <alignment horizontal="center" vertical="center"/>
    </xf>
    <xf numFmtId="10" fontId="8" fillId="0" borderId="24" xfId="97" applyNumberFormat="1" applyFont="1" applyFill="1" applyBorder="1" applyAlignment="1">
      <alignment horizontal="center" vertical="center"/>
    </xf>
    <xf numFmtId="168" fontId="12" fillId="0" borderId="24" xfId="1" applyNumberFormat="1" applyFont="1" applyFill="1" applyBorder="1" applyAlignment="1">
      <alignment horizontal="left" vertical="center"/>
    </xf>
    <xf numFmtId="10" fontId="12" fillId="0" borderId="24" xfId="97" applyNumberFormat="1" applyFont="1" applyFill="1" applyBorder="1" applyAlignment="1">
      <alignment horizontal="center" vertical="center"/>
    </xf>
    <xf numFmtId="3" fontId="12" fillId="0" borderId="24"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8" fontId="12" fillId="0" borderId="25" xfId="1" applyNumberFormat="1" applyFont="1" applyFill="1" applyBorder="1" applyAlignment="1">
      <alignment horizontal="left" vertical="center"/>
    </xf>
    <xf numFmtId="9" fontId="8" fillId="0" borderId="24" xfId="97" applyFont="1" applyFill="1" applyBorder="1" applyAlignment="1">
      <alignment vertical="center"/>
    </xf>
    <xf numFmtId="0" fontId="7" fillId="0" borderId="24" xfId="0" applyFont="1" applyFill="1" applyBorder="1" applyAlignment="1">
      <alignment vertical="center"/>
    </xf>
    <xf numFmtId="10" fontId="7" fillId="0" borderId="24" xfId="97" applyNumberFormat="1" applyFont="1" applyFill="1" applyBorder="1" applyAlignment="1">
      <alignment vertical="center"/>
    </xf>
    <xf numFmtId="0" fontId="19" fillId="0" borderId="24" xfId="112" applyFont="1" applyFill="1" applyBorder="1" applyAlignment="1">
      <alignment horizontal="center" vertical="center"/>
    </xf>
    <xf numFmtId="0" fontId="19" fillId="0" borderId="24" xfId="112" applyFont="1" applyFill="1" applyBorder="1" applyAlignment="1">
      <alignment horizontal="center" vertical="center" wrapText="1"/>
    </xf>
    <xf numFmtId="0" fontId="19" fillId="5" borderId="24" xfId="112" applyFont="1" applyFill="1" applyBorder="1" applyAlignment="1">
      <alignment horizontal="justify" vertical="center"/>
    </xf>
    <xf numFmtId="0" fontId="19" fillId="5" borderId="24" xfId="112" applyFont="1" applyFill="1" applyBorder="1" applyAlignment="1">
      <alignment horizontal="center" vertical="center" wrapText="1"/>
    </xf>
    <xf numFmtId="0" fontId="16" fillId="6" borderId="24" xfId="112" applyFont="1" applyFill="1" applyBorder="1" applyAlignment="1">
      <alignment horizontal="justify" vertical="center" wrapText="1"/>
    </xf>
    <xf numFmtId="0" fontId="16" fillId="6" borderId="24" xfId="112" applyFont="1" applyFill="1" applyBorder="1" applyAlignment="1">
      <alignment horizontal="left" vertical="center" wrapText="1"/>
    </xf>
    <xf numFmtId="167" fontId="18" fillId="0" borderId="24" xfId="113" applyNumberFormat="1" applyFont="1" applyFill="1" applyBorder="1" applyAlignment="1">
      <alignment horizontal="center" vertical="center" wrapText="1"/>
    </xf>
    <xf numFmtId="167" fontId="18" fillId="0" borderId="24" xfId="113" applyNumberFormat="1" applyFont="1" applyFill="1" applyBorder="1" applyAlignment="1">
      <alignment vertical="center" wrapText="1"/>
    </xf>
    <xf numFmtId="0" fontId="16" fillId="6" borderId="24" xfId="0" applyFont="1" applyFill="1" applyBorder="1" applyAlignment="1">
      <alignment horizontal="justify" vertical="center" wrapText="1"/>
    </xf>
    <xf numFmtId="0" fontId="18" fillId="0" borderId="24" xfId="0" applyFont="1" applyFill="1" applyBorder="1" applyAlignment="1">
      <alignment horizontal="center" vertical="center"/>
    </xf>
    <xf numFmtId="0" fontId="19" fillId="5" borderId="24" xfId="112" applyFont="1" applyFill="1" applyBorder="1" applyAlignment="1">
      <alignment horizontal="left" vertical="center"/>
    </xf>
    <xf numFmtId="0" fontId="24" fillId="5" borderId="24"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4"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0" fontId="18" fillId="0" borderId="0" xfId="112" applyNumberFormat="1" applyFont="1" applyFill="1" applyAlignment="1">
      <alignment horizontal="center" vertical="center"/>
    </xf>
    <xf numFmtId="170" fontId="18" fillId="0" borderId="0" xfId="112" applyNumberFormat="1" applyFont="1" applyFill="1" applyAlignment="1">
      <alignment horizontal="justify" vertical="justify"/>
    </xf>
    <xf numFmtId="175" fontId="16" fillId="0" borderId="0" xfId="112" applyNumberFormat="1" applyFont="1" applyFill="1" applyAlignment="1">
      <alignment horizontal="center" vertical="center"/>
    </xf>
    <xf numFmtId="175" fontId="18" fillId="0" borderId="0" xfId="112" applyNumberFormat="1" applyFont="1" applyFill="1" applyAlignment="1">
      <alignment horizontal="center" vertical="center"/>
    </xf>
    <xf numFmtId="0" fontId="29" fillId="0" borderId="0" xfId="112" applyFont="1" applyFill="1" applyAlignment="1">
      <alignment horizontal="center" vertical="center"/>
    </xf>
    <xf numFmtId="1" fontId="29" fillId="0" borderId="0" xfId="112" applyNumberFormat="1" applyFont="1" applyFill="1" applyAlignment="1">
      <alignment horizontal="center" vertical="center"/>
    </xf>
    <xf numFmtId="175"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0" fontId="16" fillId="0" borderId="0" xfId="112" applyNumberFormat="1" applyFont="1" applyFill="1" applyAlignment="1">
      <alignment horizontal="justify" vertical="justify"/>
    </xf>
    <xf numFmtId="170" fontId="18" fillId="0" borderId="24" xfId="112" applyNumberFormat="1" applyFont="1" applyFill="1" applyBorder="1" applyAlignment="1">
      <alignment horizontal="center" vertical="justify"/>
    </xf>
    <xf numFmtId="0" fontId="29" fillId="0" borderId="24" xfId="112" applyFont="1" applyFill="1" applyBorder="1" applyAlignment="1">
      <alignment horizontal="center" vertical="center"/>
    </xf>
    <xf numFmtId="170" fontId="30" fillId="0" borderId="24" xfId="112" applyNumberFormat="1" applyFont="1" applyFill="1" applyBorder="1" applyAlignment="1">
      <alignment horizontal="center" vertical="center"/>
    </xf>
    <xf numFmtId="0" fontId="18" fillId="0" borderId="24" xfId="112" applyFont="1" applyFill="1" applyBorder="1" applyAlignment="1">
      <alignment vertical="center"/>
    </xf>
    <xf numFmtId="0" fontId="30" fillId="0" borderId="24" xfId="112" applyNumberFormat="1" applyFont="1" applyFill="1" applyBorder="1" applyAlignment="1">
      <alignment horizontal="center" vertical="center"/>
    </xf>
    <xf numFmtId="0" fontId="18" fillId="0" borderId="24" xfId="112" applyFont="1" applyFill="1" applyBorder="1" applyAlignment="1">
      <alignment horizontal="left" vertical="center"/>
    </xf>
    <xf numFmtId="0" fontId="30" fillId="0" borderId="24" xfId="112" applyFont="1" applyFill="1" applyBorder="1" applyAlignment="1">
      <alignment horizontal="center" vertical="center"/>
    </xf>
    <xf numFmtId="0" fontId="16" fillId="0" borderId="0" xfId="112" applyFont="1" applyFill="1" applyAlignment="1">
      <alignment horizontal="left" vertical="center"/>
    </xf>
    <xf numFmtId="0" fontId="30" fillId="0" borderId="0" xfId="112" applyFont="1" applyFill="1" applyAlignment="1">
      <alignment horizontal="justify" vertical="justify"/>
    </xf>
    <xf numFmtId="2" fontId="31" fillId="0" borderId="24" xfId="112" applyNumberFormat="1" applyFont="1" applyFill="1" applyBorder="1" applyAlignment="1">
      <alignment horizontal="center" vertical="center"/>
    </xf>
    <xf numFmtId="2" fontId="29" fillId="0" borderId="24" xfId="112" applyNumberFormat="1"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28" fillId="0" borderId="18" xfId="0" applyFont="1" applyFill="1" applyBorder="1" applyAlignment="1">
      <alignment horizontal="left" vertical="center" wrapText="1"/>
    </xf>
    <xf numFmtId="174" fontId="8" fillId="0" borderId="18" xfId="117" applyNumberFormat="1" applyFont="1" applyFill="1" applyBorder="1" applyAlignment="1">
      <alignment horizontal="center" vertical="center"/>
    </xf>
    <xf numFmtId="168" fontId="8" fillId="0" borderId="18" xfId="2" applyNumberFormat="1" applyFont="1" applyFill="1" applyBorder="1" applyAlignment="1">
      <alignment vertical="center"/>
    </xf>
    <xf numFmtId="168" fontId="8" fillId="0" borderId="18" xfId="0" applyNumberFormat="1" applyFont="1" applyFill="1" applyBorder="1" applyAlignment="1">
      <alignment vertical="center"/>
    </xf>
    <xf numFmtId="0" fontId="5" fillId="0" borderId="26" xfId="110" applyNumberFormat="1" applyFont="1" applyBorder="1" applyAlignment="1">
      <alignment horizontal="center" vertical="center"/>
    </xf>
    <xf numFmtId="176" fontId="8" fillId="0" borderId="24" xfId="96" applyNumberFormat="1" applyFont="1" applyFill="1" applyBorder="1" applyAlignment="1">
      <alignment vertical="center"/>
    </xf>
    <xf numFmtId="0" fontId="8" fillId="0" borderId="24" xfId="97" applyNumberFormat="1" applyFont="1" applyFill="1" applyBorder="1" applyAlignment="1">
      <alignment vertical="center"/>
    </xf>
    <xf numFmtId="170" fontId="33" fillId="0" borderId="24" xfId="112" applyNumberFormat="1" applyFont="1" applyFill="1" applyBorder="1" applyAlignment="1">
      <alignment horizontal="center" vertical="justify"/>
    </xf>
    <xf numFmtId="0" fontId="20" fillId="0" borderId="19" xfId="112" applyFont="1" applyFill="1" applyBorder="1" applyAlignment="1">
      <alignment horizontal="center" vertical="center"/>
    </xf>
    <xf numFmtId="0" fontId="6" fillId="0" borderId="0" xfId="112" applyFont="1" applyFill="1" applyBorder="1" applyAlignment="1">
      <alignment vertical="center" wrapText="1"/>
    </xf>
    <xf numFmtId="0" fontId="19" fillId="0" borderId="24" xfId="112"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19" xfId="112" applyFont="1" applyFill="1" applyBorder="1" applyAlignment="1">
      <alignment vertical="center"/>
    </xf>
    <xf numFmtId="0" fontId="20" fillId="0" borderId="17" xfId="112" applyFont="1" applyFill="1" applyBorder="1" applyAlignment="1">
      <alignment vertical="center"/>
    </xf>
    <xf numFmtId="0" fontId="20" fillId="0" borderId="11" xfId="112" applyFont="1" applyFill="1" applyBorder="1" applyAlignment="1">
      <alignment vertical="center"/>
    </xf>
    <xf numFmtId="0" fontId="29" fillId="2" borderId="18" xfId="112" applyFont="1" applyFill="1" applyBorder="1" applyAlignment="1">
      <alignment horizontal="center" vertical="center"/>
    </xf>
    <xf numFmtId="170" fontId="29" fillId="0" borderId="24" xfId="112"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0" fontId="6" fillId="0" borderId="0" xfId="112" applyFont="1" applyFill="1" applyBorder="1" applyAlignment="1">
      <alignment vertical="center" wrapText="1"/>
    </xf>
    <xf numFmtId="166" fontId="37" fillId="0" borderId="0" xfId="1" applyNumberFormat="1" applyFont="1" applyBorder="1" applyAlignment="1">
      <alignment horizontal="center"/>
    </xf>
    <xf numFmtId="0" fontId="39" fillId="0" borderId="24" xfId="112" applyFont="1" applyFill="1" applyBorder="1" applyAlignment="1">
      <alignment horizontal="center" vertical="center" wrapText="1"/>
    </xf>
    <xf numFmtId="0" fontId="40" fillId="0" borderId="24"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7" fillId="2" borderId="24" xfId="112" applyFont="1" applyFill="1" applyBorder="1" applyAlignment="1">
      <alignment horizontal="center" vertical="justify"/>
    </xf>
    <xf numFmtId="0" fontId="19" fillId="2" borderId="24" xfId="112" applyFont="1" applyFill="1" applyBorder="1" applyAlignment="1">
      <alignment horizontal="center" vertical="center" wrapText="1"/>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17" fontId="7" fillId="0" borderId="24"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0" fontId="26" fillId="0" borderId="21" xfId="111" applyNumberFormat="1" applyFont="1" applyBorder="1" applyAlignment="1">
      <alignment horizontal="center" vertical="center"/>
    </xf>
    <xf numFmtId="10" fontId="26" fillId="0" borderId="22" xfId="111" applyNumberFormat="1" applyFont="1" applyBorder="1" applyAlignment="1">
      <alignment horizontal="center" vertical="center"/>
    </xf>
    <xf numFmtId="10" fontId="26" fillId="0" borderId="23"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2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xr:uid="{00000000-0005-0000-0000-000065000000}"/>
    <cellStyle name="Millares 2" xfId="113" xr:uid="{00000000-0005-0000-0000-000066000000}"/>
    <cellStyle name="Moneda" xfId="96" builtinId="4"/>
    <cellStyle name="Moneda [0]" xfId="2" builtinId="7"/>
    <cellStyle name="Moneda [0] 2" xfId="93" xr:uid="{00000000-0005-0000-0000-000069000000}"/>
    <cellStyle name="Moneda 2" xfId="108" xr:uid="{00000000-0005-0000-0000-00006A000000}"/>
    <cellStyle name="Normal" xfId="0" builtinId="0"/>
    <cellStyle name="Normal 10" xfId="112" xr:uid="{00000000-0005-0000-0000-00006C000000}"/>
    <cellStyle name="Normal 14" xfId="110" xr:uid="{00000000-0005-0000-0000-00006D000000}"/>
    <cellStyle name="Normal 2" xfId="98" xr:uid="{00000000-0005-0000-0000-00006E000000}"/>
    <cellStyle name="Normal 3" xfId="109" xr:uid="{00000000-0005-0000-0000-00006F000000}"/>
    <cellStyle name="Normal 4" xfId="114" xr:uid="{00000000-0005-0000-0000-000070000000}"/>
    <cellStyle name="Normal 4 2" xfId="115" xr:uid="{00000000-0005-0000-0000-000071000000}"/>
    <cellStyle name="Normal 5" xfId="116" xr:uid="{00000000-0005-0000-0000-000072000000}"/>
    <cellStyle name="Normal 6" xfId="118" xr:uid="{00000000-0005-0000-0000-000073000000}"/>
    <cellStyle name="Normal 7" xfId="119" xr:uid="{00000000-0005-0000-0000-000074000000}"/>
    <cellStyle name="Porcentaje" xfId="97" builtinId="5"/>
    <cellStyle name="Porcentaje 3" xfId="111" xr:uid="{00000000-0005-0000-0000-000076000000}"/>
    <cellStyle name="Porcentual 2" xfId="107" xr:uid="{00000000-0005-0000-0000-000077000000}"/>
  </cellStyles>
  <dxfs count="17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X70"/>
  <sheetViews>
    <sheetView tabSelected="1" view="pageBreakPreview" topLeftCell="A8" zoomScale="55" zoomScaleNormal="66" zoomScaleSheetLayoutView="55" zoomScalePageLayoutView="70" workbookViewId="0">
      <pane xSplit="2" ySplit="4" topLeftCell="C18" activePane="bottomRight" state="frozen"/>
      <selection activeCell="A8" sqref="A8"/>
      <selection pane="topRight" activeCell="C8" sqref="C8"/>
      <selection pane="bottomLeft" activeCell="A12" sqref="A12"/>
      <selection pane="bottomRight" activeCell="E18" sqref="E18"/>
    </sheetView>
  </sheetViews>
  <sheetFormatPr baseColWidth="10" defaultColWidth="11.44140625" defaultRowHeight="13.8" x14ac:dyDescent="0.3"/>
  <cols>
    <col min="1" max="1" width="6.21875" style="89" customWidth="1"/>
    <col min="2" max="2" width="96.21875" style="90" customWidth="1"/>
    <col min="3" max="3" width="15.6640625" style="91" customWidth="1"/>
    <col min="4" max="4" width="30.6640625" style="91" customWidth="1"/>
    <col min="5" max="5" width="15.6640625" style="90" customWidth="1"/>
    <col min="6" max="6" width="30.6640625" style="90" customWidth="1"/>
    <col min="7" max="7" width="15.6640625" style="90" customWidth="1"/>
    <col min="8" max="8" width="30.6640625" style="90" customWidth="1"/>
    <col min="9" max="9" width="15.6640625" style="90" customWidth="1"/>
    <col min="10" max="10" width="33.44140625" style="90" customWidth="1"/>
    <col min="11" max="11" width="15.6640625" style="90" customWidth="1"/>
    <col min="12" max="12" width="30.6640625" style="90" customWidth="1"/>
    <col min="13" max="13" width="15.6640625" style="90" customWidth="1"/>
    <col min="14" max="14" width="30" style="90" customWidth="1"/>
    <col min="15" max="15" width="16.33203125" style="86" bestFit="1" customWidth="1"/>
    <col min="16" max="16384" width="11.44140625" style="86"/>
  </cols>
  <sheetData>
    <row r="1" spans="1:14" s="81" customFormat="1" ht="17.25" customHeight="1" x14ac:dyDescent="0.3">
      <c r="A1" s="80" t="s">
        <v>103</v>
      </c>
      <c r="B1" s="80"/>
      <c r="C1" s="80"/>
      <c r="D1" s="80"/>
      <c r="E1" s="80"/>
      <c r="F1" s="80"/>
      <c r="G1" s="80"/>
      <c r="H1" s="80"/>
      <c r="I1" s="80"/>
      <c r="J1" s="80"/>
      <c r="K1" s="80"/>
      <c r="L1" s="80"/>
      <c r="M1" s="80"/>
      <c r="N1" s="80"/>
    </row>
    <row r="2" spans="1:14" s="81" customFormat="1" ht="17.25" customHeight="1" x14ac:dyDescent="0.3">
      <c r="A2" s="80" t="s">
        <v>104</v>
      </c>
      <c r="B2" s="80"/>
      <c r="C2" s="80"/>
      <c r="D2" s="80"/>
      <c r="E2" s="80"/>
      <c r="F2" s="80"/>
      <c r="G2" s="80"/>
      <c r="H2" s="80"/>
      <c r="I2" s="80"/>
      <c r="J2" s="80"/>
      <c r="K2" s="80"/>
      <c r="L2" s="80"/>
      <c r="M2" s="80"/>
      <c r="N2" s="80"/>
    </row>
    <row r="3" spans="1:14" s="81" customFormat="1" ht="8.25" customHeight="1" x14ac:dyDescent="0.3">
      <c r="A3" s="82"/>
      <c r="B3" s="82"/>
      <c r="C3" s="82"/>
      <c r="D3" s="82"/>
      <c r="E3" s="82"/>
      <c r="F3" s="82"/>
      <c r="G3" s="82"/>
      <c r="H3" s="82"/>
      <c r="I3" s="82"/>
      <c r="J3" s="82"/>
      <c r="K3" s="82"/>
      <c r="L3" s="82"/>
      <c r="M3" s="82"/>
      <c r="N3" s="82"/>
    </row>
    <row r="4" spans="1:14" s="81" customFormat="1" ht="17.25" customHeight="1" x14ac:dyDescent="0.3">
      <c r="A4" s="80" t="s">
        <v>166</v>
      </c>
      <c r="B4" s="80"/>
      <c r="C4" s="80"/>
      <c r="D4" s="80"/>
      <c r="E4" s="80"/>
      <c r="F4" s="80"/>
      <c r="G4" s="80"/>
      <c r="H4" s="80"/>
      <c r="I4" s="80"/>
      <c r="J4" s="80"/>
      <c r="K4" s="80"/>
      <c r="L4" s="80"/>
      <c r="M4" s="80"/>
      <c r="N4" s="80"/>
    </row>
    <row r="5" spans="1:14" s="81" customFormat="1" ht="16.5" customHeight="1" x14ac:dyDescent="0.3">
      <c r="A5" s="80" t="s">
        <v>119</v>
      </c>
      <c r="B5" s="80"/>
      <c r="C5" s="80"/>
      <c r="D5" s="80"/>
      <c r="E5" s="80"/>
      <c r="F5" s="80"/>
      <c r="G5" s="80"/>
      <c r="H5" s="80"/>
      <c r="I5" s="80"/>
      <c r="J5" s="80"/>
      <c r="K5" s="80"/>
      <c r="L5" s="80"/>
      <c r="M5" s="80"/>
      <c r="N5" s="80"/>
    </row>
    <row r="6" spans="1:14" s="81" customFormat="1" ht="9.75" customHeight="1" x14ac:dyDescent="0.3">
      <c r="A6" s="82"/>
      <c r="B6" s="82"/>
      <c r="C6" s="82"/>
      <c r="D6" s="82"/>
      <c r="E6" s="82"/>
      <c r="F6" s="82"/>
      <c r="G6" s="82"/>
      <c r="H6" s="82"/>
      <c r="I6" s="82"/>
      <c r="J6" s="82"/>
      <c r="K6" s="82"/>
      <c r="L6" s="82"/>
      <c r="M6" s="82"/>
      <c r="N6" s="82"/>
    </row>
    <row r="7" spans="1:14" s="81" customFormat="1" ht="76.5" customHeight="1" x14ac:dyDescent="0.3">
      <c r="A7" s="198" t="s">
        <v>167</v>
      </c>
      <c r="B7" s="198"/>
      <c r="C7" s="114"/>
      <c r="D7" s="114"/>
      <c r="E7" s="114"/>
      <c r="F7" s="114"/>
      <c r="G7" s="114"/>
      <c r="H7" s="114"/>
      <c r="I7" s="114"/>
      <c r="J7" s="114"/>
      <c r="K7" s="182"/>
      <c r="L7" s="182"/>
      <c r="M7" s="194"/>
      <c r="N7" s="194"/>
    </row>
    <row r="8" spans="1:14" s="81" customFormat="1" ht="15.6" x14ac:dyDescent="0.3">
      <c r="A8" s="84"/>
      <c r="B8" s="84"/>
      <c r="C8" s="85"/>
      <c r="D8" s="85"/>
      <c r="E8" s="85"/>
      <c r="F8" s="85"/>
      <c r="G8" s="85"/>
      <c r="H8" s="85"/>
      <c r="I8" s="85"/>
      <c r="J8" s="85"/>
      <c r="K8" s="85"/>
      <c r="L8" s="85"/>
      <c r="M8" s="85"/>
      <c r="N8" s="85"/>
    </row>
    <row r="9" spans="1:14" x14ac:dyDescent="0.3">
      <c r="A9" s="199" t="s">
        <v>0</v>
      </c>
      <c r="B9" s="199" t="s">
        <v>105</v>
      </c>
      <c r="C9" s="202">
        <v>1</v>
      </c>
      <c r="D9" s="202"/>
      <c r="E9" s="202">
        <v>2</v>
      </c>
      <c r="F9" s="202"/>
      <c r="G9" s="202">
        <v>3</v>
      </c>
      <c r="H9" s="202"/>
      <c r="I9" s="202">
        <v>4</v>
      </c>
      <c r="J9" s="202"/>
      <c r="K9" s="202">
        <v>5</v>
      </c>
      <c r="L9" s="202"/>
      <c r="M9" s="202">
        <v>6</v>
      </c>
      <c r="N9" s="202"/>
    </row>
    <row r="10" spans="1:14" ht="39.9" customHeight="1" x14ac:dyDescent="0.3">
      <c r="A10" s="200"/>
      <c r="B10" s="201"/>
      <c r="C10" s="203" t="s">
        <v>163</v>
      </c>
      <c r="D10" s="203"/>
      <c r="E10" s="203" t="s">
        <v>216</v>
      </c>
      <c r="F10" s="203"/>
      <c r="G10" s="203" t="s">
        <v>164</v>
      </c>
      <c r="H10" s="203"/>
      <c r="I10" s="203" t="s">
        <v>168</v>
      </c>
      <c r="J10" s="203"/>
      <c r="K10" s="203" t="s">
        <v>169</v>
      </c>
      <c r="L10" s="203"/>
      <c r="M10" s="203" t="s">
        <v>170</v>
      </c>
      <c r="N10" s="203"/>
    </row>
    <row r="11" spans="1:14" ht="39.9" customHeight="1" x14ac:dyDescent="0.3">
      <c r="A11" s="201"/>
      <c r="B11" s="132" t="s">
        <v>106</v>
      </c>
      <c r="C11" s="132" t="s">
        <v>107</v>
      </c>
      <c r="D11" s="133" t="s">
        <v>108</v>
      </c>
      <c r="E11" s="132" t="s">
        <v>107</v>
      </c>
      <c r="F11" s="133" t="s">
        <v>108</v>
      </c>
      <c r="G11" s="132" t="s">
        <v>107</v>
      </c>
      <c r="H11" s="133" t="s">
        <v>108</v>
      </c>
      <c r="I11" s="132" t="s">
        <v>107</v>
      </c>
      <c r="J11" s="133" t="s">
        <v>108</v>
      </c>
      <c r="K11" s="183" t="s">
        <v>107</v>
      </c>
      <c r="L11" s="133" t="s">
        <v>108</v>
      </c>
      <c r="M11" s="183" t="s">
        <v>107</v>
      </c>
      <c r="N11" s="133" t="s">
        <v>108</v>
      </c>
    </row>
    <row r="12" spans="1:14" ht="24.9" customHeight="1" x14ac:dyDescent="0.3">
      <c r="A12" s="181" t="s">
        <v>121</v>
      </c>
      <c r="B12" s="134" t="s">
        <v>109</v>
      </c>
      <c r="C12" s="135"/>
      <c r="D12" s="135"/>
      <c r="E12" s="135"/>
      <c r="F12" s="135"/>
      <c r="G12" s="135"/>
      <c r="H12" s="135"/>
      <c r="I12" s="135"/>
      <c r="J12" s="135"/>
      <c r="K12" s="135"/>
      <c r="L12" s="135"/>
      <c r="M12" s="135"/>
      <c r="N12" s="135"/>
    </row>
    <row r="13" spans="1:14" ht="294.60000000000002" customHeight="1" x14ac:dyDescent="0.3">
      <c r="A13" s="204" t="s">
        <v>122</v>
      </c>
      <c r="B13" s="136" t="s">
        <v>176</v>
      </c>
      <c r="C13" s="111" t="str">
        <f>+C14</f>
        <v>SI</v>
      </c>
      <c r="D13" s="133" t="s">
        <v>177</v>
      </c>
      <c r="E13" s="111" t="s">
        <v>110</v>
      </c>
      <c r="F13" s="133" t="s">
        <v>210</v>
      </c>
      <c r="G13" s="111" t="str">
        <f>+G14</f>
        <v>SI</v>
      </c>
      <c r="H13" s="133" t="s">
        <v>211</v>
      </c>
      <c r="I13" s="111" t="str">
        <f>+I14</f>
        <v>SI</v>
      </c>
      <c r="J13" s="133" t="s">
        <v>212</v>
      </c>
      <c r="K13" s="111" t="str">
        <f>+K14</f>
        <v>SI</v>
      </c>
      <c r="L13" s="197" t="s">
        <v>198</v>
      </c>
      <c r="M13" s="111" t="str">
        <f>+M14</f>
        <v>NO</v>
      </c>
      <c r="N13" s="133" t="s">
        <v>215</v>
      </c>
    </row>
    <row r="14" spans="1:14" s="81" customFormat="1" ht="48.75" customHeight="1" x14ac:dyDescent="0.3">
      <c r="A14" s="205"/>
      <c r="B14" s="137" t="s">
        <v>171</v>
      </c>
      <c r="C14" s="111" t="str">
        <f>+IF(D14&gt;=VTE!$D$6,"SI","NO")</f>
        <v>SI</v>
      </c>
      <c r="D14" s="138">
        <f>+VTE!G6</f>
        <v>12931327657</v>
      </c>
      <c r="E14" s="111" t="str">
        <f>+IF(F14&gt;=VTE!$D$6,"SI","NO")</f>
        <v>SI</v>
      </c>
      <c r="F14" s="139">
        <f>+VTE!K6</f>
        <v>580521302</v>
      </c>
      <c r="G14" s="111" t="str">
        <f>+IF(H14&gt;=VTE!$D$6,"SI","NO")</f>
        <v>SI</v>
      </c>
      <c r="H14" s="139">
        <f>+VTE!O6</f>
        <v>277122641</v>
      </c>
      <c r="I14" s="111" t="str">
        <f>+IF(J14&gt;=VTE!$D$6,"SI","NO")</f>
        <v>SI</v>
      </c>
      <c r="J14" s="139">
        <f>+VTE!S6</f>
        <v>123693225</v>
      </c>
      <c r="K14" s="111" t="str">
        <f>+IF(L14&gt;=VTE!$D$6,"SI","NO")</f>
        <v>SI</v>
      </c>
      <c r="L14" s="139">
        <f>+VTE!W6</f>
        <v>277617201</v>
      </c>
      <c r="M14" s="111" t="str">
        <f>+IF(N14&gt;=VTE!$D$6,"SI","NO")</f>
        <v>NO</v>
      </c>
      <c r="N14" s="139">
        <f>+VTE!Y6</f>
        <v>0</v>
      </c>
    </row>
    <row r="15" spans="1:14" s="81" customFormat="1" ht="69.75" customHeight="1" x14ac:dyDescent="0.3">
      <c r="A15" s="206"/>
      <c r="B15" s="140" t="s">
        <v>159</v>
      </c>
      <c r="C15" s="141" t="s">
        <v>111</v>
      </c>
      <c r="D15" s="141" t="s">
        <v>111</v>
      </c>
      <c r="E15" s="141" t="s">
        <v>111</v>
      </c>
      <c r="F15" s="141" t="s">
        <v>111</v>
      </c>
      <c r="G15" s="141" t="s">
        <v>111</v>
      </c>
      <c r="H15" s="141" t="s">
        <v>111</v>
      </c>
      <c r="I15" s="141" t="s">
        <v>111</v>
      </c>
      <c r="J15" s="141" t="s">
        <v>111</v>
      </c>
      <c r="K15" s="141" t="s">
        <v>110</v>
      </c>
      <c r="L15" s="141" t="s">
        <v>111</v>
      </c>
      <c r="M15" s="141" t="s">
        <v>110</v>
      </c>
      <c r="N15" s="141" t="s">
        <v>111</v>
      </c>
    </row>
    <row r="16" spans="1:14" ht="24.9" customHeight="1" x14ac:dyDescent="0.3">
      <c r="A16" s="181" t="s">
        <v>156</v>
      </c>
      <c r="B16" s="142" t="s">
        <v>136</v>
      </c>
      <c r="C16" s="143"/>
      <c r="D16" s="143"/>
      <c r="E16" s="143"/>
      <c r="F16" s="143"/>
      <c r="G16" s="143"/>
      <c r="H16" s="143"/>
      <c r="I16" s="143"/>
      <c r="J16" s="143"/>
      <c r="K16" s="143"/>
      <c r="L16" s="143"/>
      <c r="M16" s="143"/>
      <c r="N16" s="143"/>
    </row>
    <row r="17" spans="1:24" ht="405.6" x14ac:dyDescent="0.3">
      <c r="A17" s="187"/>
      <c r="B17" s="136" t="s">
        <v>172</v>
      </c>
      <c r="C17" s="111" t="s">
        <v>110</v>
      </c>
      <c r="D17" s="111" t="s">
        <v>184</v>
      </c>
      <c r="E17" s="111" t="s">
        <v>110</v>
      </c>
      <c r="F17" s="111" t="s">
        <v>185</v>
      </c>
      <c r="G17" s="111" t="s">
        <v>110</v>
      </c>
      <c r="H17" s="111" t="s">
        <v>188</v>
      </c>
      <c r="I17" s="111" t="s">
        <v>110</v>
      </c>
      <c r="J17" s="111" t="s">
        <v>193</v>
      </c>
      <c r="K17" s="111" t="s">
        <v>110</v>
      </c>
      <c r="L17" s="196" t="s">
        <v>200</v>
      </c>
      <c r="M17" s="111" t="s">
        <v>110</v>
      </c>
      <c r="N17" s="196" t="s">
        <v>204</v>
      </c>
    </row>
    <row r="18" spans="1:24" ht="409.6" customHeight="1" x14ac:dyDescent="0.3">
      <c r="A18" s="188"/>
      <c r="B18" s="136" t="s">
        <v>173</v>
      </c>
      <c r="C18" s="111" t="s">
        <v>110</v>
      </c>
      <c r="D18" s="111" t="s">
        <v>181</v>
      </c>
      <c r="E18" s="111" t="s">
        <v>110</v>
      </c>
      <c r="F18" s="111" t="s">
        <v>217</v>
      </c>
      <c r="G18" s="111" t="s">
        <v>110</v>
      </c>
      <c r="H18" s="196" t="s">
        <v>189</v>
      </c>
      <c r="I18" s="111" t="s">
        <v>157</v>
      </c>
      <c r="J18" s="196" t="s">
        <v>194</v>
      </c>
      <c r="K18" s="111" t="s">
        <v>110</v>
      </c>
      <c r="L18" s="111" t="s">
        <v>201</v>
      </c>
      <c r="M18" s="111" t="s">
        <v>110</v>
      </c>
      <c r="N18" s="196" t="s">
        <v>205</v>
      </c>
    </row>
    <row r="19" spans="1:24" ht="374.4" x14ac:dyDescent="0.3">
      <c r="A19" s="189"/>
      <c r="B19" s="136" t="s">
        <v>174</v>
      </c>
      <c r="C19" s="111" t="s">
        <v>110</v>
      </c>
      <c r="D19" s="111" t="s">
        <v>182</v>
      </c>
      <c r="E19" s="111" t="s">
        <v>110</v>
      </c>
      <c r="F19" s="111" t="s">
        <v>186</v>
      </c>
      <c r="G19" s="111" t="s">
        <v>110</v>
      </c>
      <c r="H19" s="111" t="s">
        <v>190</v>
      </c>
      <c r="I19" s="111" t="s">
        <v>157</v>
      </c>
      <c r="J19" s="196" t="s">
        <v>195</v>
      </c>
      <c r="K19" s="111" t="s">
        <v>110</v>
      </c>
      <c r="L19" s="196" t="s">
        <v>202</v>
      </c>
      <c r="M19" s="111" t="s">
        <v>110</v>
      </c>
      <c r="N19" s="111" t="s">
        <v>206</v>
      </c>
    </row>
    <row r="20" spans="1:24" ht="143.4" customHeight="1" x14ac:dyDescent="0.3">
      <c r="A20" s="144"/>
      <c r="B20" s="136" t="s">
        <v>175</v>
      </c>
      <c r="C20" s="111" t="s">
        <v>110</v>
      </c>
      <c r="D20" s="111" t="s">
        <v>183</v>
      </c>
      <c r="E20" s="111" t="s">
        <v>110</v>
      </c>
      <c r="F20" s="111" t="s">
        <v>187</v>
      </c>
      <c r="G20" s="111" t="s">
        <v>110</v>
      </c>
      <c r="H20" s="111" t="s">
        <v>191</v>
      </c>
      <c r="I20" s="111" t="s">
        <v>110</v>
      </c>
      <c r="J20" s="111" t="s">
        <v>196</v>
      </c>
      <c r="K20" s="111" t="s">
        <v>110</v>
      </c>
      <c r="L20" s="111" t="s">
        <v>203</v>
      </c>
      <c r="M20" s="111" t="s">
        <v>110</v>
      </c>
      <c r="N20" s="111" t="s">
        <v>207</v>
      </c>
    </row>
    <row r="21" spans="1:24" ht="24.9" customHeight="1" x14ac:dyDescent="0.3">
      <c r="A21" s="113" t="s">
        <v>137</v>
      </c>
      <c r="B21" s="142" t="s">
        <v>138</v>
      </c>
      <c r="C21" s="143"/>
      <c r="D21" s="143"/>
      <c r="E21" s="143"/>
      <c r="F21" s="143"/>
      <c r="G21" s="143"/>
      <c r="H21" s="143"/>
      <c r="I21" s="143"/>
      <c r="J21" s="143"/>
      <c r="K21" s="143"/>
      <c r="L21" s="143"/>
      <c r="M21" s="143"/>
      <c r="N21" s="143"/>
    </row>
    <row r="22" spans="1:24" ht="48.75" customHeight="1" x14ac:dyDescent="0.3">
      <c r="A22" s="132"/>
      <c r="B22" s="145" t="s">
        <v>139</v>
      </c>
      <c r="C22" s="111"/>
      <c r="D22" s="112"/>
      <c r="E22" s="111"/>
      <c r="F22" s="112"/>
      <c r="G22" s="111"/>
      <c r="H22" s="112"/>
      <c r="I22" s="111"/>
      <c r="J22" s="112"/>
      <c r="K22" s="111"/>
      <c r="L22" s="112"/>
      <c r="M22" s="111"/>
      <c r="N22" s="112"/>
    </row>
    <row r="23" spans="1:24" ht="14.4" thickBot="1" x14ac:dyDescent="0.35">
      <c r="A23" s="87"/>
      <c r="B23" s="87"/>
      <c r="C23" s="87"/>
      <c r="D23" s="87"/>
      <c r="E23" s="87"/>
      <c r="F23" s="87"/>
      <c r="G23" s="87"/>
      <c r="H23" s="87"/>
      <c r="I23" s="87"/>
      <c r="J23" s="87"/>
      <c r="K23" s="87"/>
      <c r="L23" s="87"/>
      <c r="M23" s="87"/>
      <c r="N23" s="87"/>
    </row>
    <row r="24" spans="1:24" s="88" customFormat="1" ht="19.5" customHeight="1" thickBot="1" x14ac:dyDescent="0.35">
      <c r="A24" s="209" t="s">
        <v>112</v>
      </c>
      <c r="B24" s="210"/>
      <c r="C24" s="207" t="str">
        <f>IF(OR(C20="NO",C19="NO",C18="NO",C17="NO",C15="NO",C14="NO",C13="NO"),"NO HABIL","HABIL")</f>
        <v>HABIL</v>
      </c>
      <c r="D24" s="208"/>
      <c r="E24" s="207" t="str">
        <f>IF(OR(E20="NO",E19="NO",E18="NO",E17="NO",E15="NO",E14="NO",E13="NO"),"NO HABIL","HABIL")</f>
        <v>HABIL</v>
      </c>
      <c r="F24" s="208"/>
      <c r="G24" s="207" t="str">
        <f>IF(OR(G20="NO",G19="NO",G18="NO",G17="NO",G15="NO",G14="NO",G13="NO"),"NO HABIL","HABIL")</f>
        <v>HABIL</v>
      </c>
      <c r="H24" s="208"/>
      <c r="I24" s="207" t="str">
        <f>IF(OR(I20="NO",I19="NO",I18="NO",I17="NO",I15="NO",I14="NO",I13="NO"),"NO HABIL","HABIL")</f>
        <v>NO HABIL</v>
      </c>
      <c r="J24" s="208"/>
      <c r="K24" s="207" t="str">
        <f>IF(OR(K20="NO",K19="NO",K18="NO",K17="NO",K15="NO",K14="NO",K13="NO"),"NO HABIL","HABIL")</f>
        <v>HABIL</v>
      </c>
      <c r="L24" s="208"/>
      <c r="M24" s="207" t="str">
        <f>IF(OR(M20="NO",M19="NO",M18="NO",M17="NO",M15="NO",M14="NO",M13="NO"),"NO HABIL","HABIL")</f>
        <v>NO HABIL</v>
      </c>
      <c r="N24" s="208"/>
    </row>
    <row r="25" spans="1:24" x14ac:dyDescent="0.3">
      <c r="D25" s="90"/>
    </row>
    <row r="26" spans="1:24" s="94" customFormat="1" ht="15.6" hidden="1" x14ac:dyDescent="0.3">
      <c r="A26" s="146"/>
      <c r="B26" s="147" t="s">
        <v>140</v>
      </c>
      <c r="C26" s="88"/>
      <c r="D26" s="148">
        <f>+D22</f>
        <v>0</v>
      </c>
      <c r="E26" s="146"/>
      <c r="F26" s="148">
        <f>+F22</f>
        <v>0</v>
      </c>
      <c r="G26" s="146"/>
      <c r="H26" s="148">
        <f>+H22</f>
        <v>0</v>
      </c>
      <c r="I26" s="146"/>
      <c r="J26" s="148">
        <f>+J22</f>
        <v>0</v>
      </c>
      <c r="K26" s="146"/>
      <c r="L26" s="148"/>
      <c r="M26" s="146"/>
      <c r="N26" s="148"/>
    </row>
    <row r="27" spans="1:24" s="94" customFormat="1" ht="15.6" hidden="1" x14ac:dyDescent="0.3">
      <c r="A27" s="146"/>
      <c r="B27" s="147" t="s">
        <v>141</v>
      </c>
      <c r="C27" s="88"/>
      <c r="D27" s="150" t="e">
        <f>+ROUND(IF(D26&lt;=VLOOKUP($B$46,formula,2,FALSE),800*(1-((VLOOKUP($B$46,formula,2,FALSE)-D26)/VLOOKUP($B$46,formula,2,FALSE))),800*(1-2*(ABS(VLOOKUP($B$46,formula,2,FALSE)-D26)/VLOOKUP($B$46,formula,2,FALSE)))),3)</f>
        <v>#DIV/0!</v>
      </c>
      <c r="E27" s="146"/>
      <c r="F27" s="150" t="e">
        <f>+ROUND(IF(F26&lt;=VLOOKUP($B$46,formula,2,FALSE),800*(1-((VLOOKUP($B$46,formula,2,FALSE)-F26)/VLOOKUP($B$46,formula,2,FALSE))),800*(1-2*(ABS(VLOOKUP($B$46,formula,2,FALSE)-F26)/VLOOKUP($B$46,formula,2,FALSE)))),3)</f>
        <v>#DIV/0!</v>
      </c>
      <c r="G27" s="146"/>
      <c r="H27" s="150" t="e">
        <f>+ROUND(IF(H26&lt;=VLOOKUP($B$46,formula,2,FALSE),800*(1-((VLOOKUP($B$46,formula,2,FALSE)-H26)/VLOOKUP($B$46,formula,2,FALSE))),800*(1-2*(ABS(VLOOKUP($B$46,formula,2,FALSE)-H26)/VLOOKUP($B$46,formula,2,FALSE)))),3)</f>
        <v>#DIV/0!</v>
      </c>
      <c r="I27" s="146"/>
      <c r="J27" s="150" t="e">
        <f>+ROUND(IF(J26&lt;=VLOOKUP($B$46,formula,2,FALSE),800*(1-((VLOOKUP($B$46,formula,2,FALSE)-J26)/VLOOKUP($B$46,formula,2,FALSE))),800*(1-2*(ABS(VLOOKUP($B$46,formula,2,FALSE)-J26)/VLOOKUP($B$46,formula,2,FALSE)))),3)</f>
        <v>#DIV/0!</v>
      </c>
      <c r="K27" s="146"/>
      <c r="L27" s="150"/>
      <c r="M27" s="146"/>
      <c r="N27" s="150"/>
    </row>
    <row r="28" spans="1:24" s="94" customFormat="1" ht="15.6" hidden="1" x14ac:dyDescent="0.3">
      <c r="A28" s="146"/>
      <c r="B28" s="147" t="s">
        <v>154</v>
      </c>
      <c r="C28" s="88"/>
      <c r="D28" s="146">
        <v>200</v>
      </c>
      <c r="E28" s="146"/>
      <c r="F28" s="146">
        <v>200</v>
      </c>
      <c r="G28" s="146"/>
      <c r="H28" s="146">
        <v>200</v>
      </c>
      <c r="I28" s="146"/>
      <c r="J28" s="146">
        <v>200</v>
      </c>
      <c r="K28" s="146"/>
      <c r="L28" s="146"/>
      <c r="M28" s="146"/>
      <c r="N28" s="146"/>
    </row>
    <row r="29" spans="1:24" s="94" customFormat="1" ht="15.6" hidden="1" x14ac:dyDescent="0.3">
      <c r="A29" s="146"/>
      <c r="B29" s="147" t="s">
        <v>142</v>
      </c>
      <c r="C29" s="88"/>
      <c r="D29" s="151" t="e">
        <f>SUM(D27:D28)</f>
        <v>#DIV/0!</v>
      </c>
      <c r="E29" s="146"/>
      <c r="F29" s="151" t="e">
        <f>SUM(F27:F28)</f>
        <v>#DIV/0!</v>
      </c>
      <c r="G29" s="146"/>
      <c r="H29" s="151" t="e">
        <f>SUM(H27:H28)</f>
        <v>#DIV/0!</v>
      </c>
      <c r="I29" s="146"/>
      <c r="J29" s="151" t="e">
        <f>SUM(J27:J28)</f>
        <v>#DIV/0!</v>
      </c>
      <c r="K29" s="146"/>
      <c r="L29" s="151"/>
      <c r="M29" s="146"/>
      <c r="N29" s="151"/>
    </row>
    <row r="30" spans="1:24" s="94" customFormat="1" ht="18" hidden="1" x14ac:dyDescent="0.3">
      <c r="A30" s="146"/>
      <c r="B30" s="147" t="s">
        <v>143</v>
      </c>
      <c r="C30" s="152"/>
      <c r="D30" s="153"/>
      <c r="E30" s="153"/>
      <c r="F30" s="153"/>
      <c r="G30" s="153"/>
      <c r="H30" s="153"/>
      <c r="I30" s="153"/>
      <c r="J30" s="153"/>
      <c r="K30" s="153"/>
      <c r="L30" s="153"/>
      <c r="M30" s="153"/>
      <c r="N30" s="153"/>
    </row>
    <row r="31" spans="1:24" s="94" customFormat="1" ht="15.6" hidden="1" x14ac:dyDescent="0.3">
      <c r="A31" s="146"/>
      <c r="B31" s="147"/>
      <c r="C31" s="92"/>
      <c r="D31" s="154"/>
      <c r="E31" s="155"/>
      <c r="F31" s="154"/>
      <c r="G31" s="155"/>
      <c r="H31" s="154"/>
      <c r="I31" s="155"/>
      <c r="J31" s="154"/>
      <c r="K31" s="155"/>
      <c r="L31" s="154"/>
      <c r="M31" s="155"/>
      <c r="N31" s="154"/>
    </row>
    <row r="32" spans="1:24" s="94" customFormat="1" ht="18" hidden="1" x14ac:dyDescent="0.3">
      <c r="A32" s="110" t="s">
        <v>144</v>
      </c>
      <c r="B32" s="180">
        <v>1450000000</v>
      </c>
      <c r="C32" s="92"/>
      <c r="D32" s="92"/>
      <c r="E32" s="155"/>
      <c r="F32" s="155"/>
      <c r="G32" s="155"/>
      <c r="H32" s="155"/>
      <c r="I32" s="155"/>
      <c r="J32" s="155"/>
      <c r="K32" s="155"/>
      <c r="L32" s="155"/>
      <c r="M32" s="155"/>
      <c r="N32" s="155"/>
      <c r="R32" s="95"/>
      <c r="X32" s="95"/>
    </row>
    <row r="33" spans="1:24" s="94" customFormat="1" ht="15.6" hidden="1" x14ac:dyDescent="0.3">
      <c r="A33" s="156"/>
      <c r="B33" s="157"/>
      <c r="C33" s="92"/>
      <c r="D33" s="92"/>
      <c r="E33" s="155"/>
      <c r="F33" s="155"/>
      <c r="G33" s="155"/>
      <c r="H33" s="155"/>
      <c r="I33" s="155"/>
      <c r="J33" s="155"/>
      <c r="K33" s="155"/>
      <c r="L33" s="155"/>
      <c r="M33" s="155"/>
      <c r="N33" s="155"/>
    </row>
    <row r="34" spans="1:24" s="94" customFormat="1" ht="18" hidden="1" x14ac:dyDescent="0.3">
      <c r="A34" s="110" t="s">
        <v>151</v>
      </c>
      <c r="B34" s="191">
        <f>+MAX(C26:L26)</f>
        <v>0</v>
      </c>
      <c r="C34" s="92"/>
      <c r="D34" s="92"/>
      <c r="E34" s="155"/>
      <c r="F34" s="155"/>
      <c r="G34" s="155"/>
      <c r="H34" s="155"/>
      <c r="I34" s="155"/>
      <c r="J34" s="155"/>
      <c r="K34" s="155"/>
      <c r="L34" s="155"/>
      <c r="M34" s="155"/>
      <c r="N34" s="155"/>
      <c r="R34" s="95"/>
      <c r="X34" s="95"/>
    </row>
    <row r="35" spans="1:24" s="94" customFormat="1" ht="15.6" hidden="1" x14ac:dyDescent="0.3">
      <c r="A35" s="156"/>
      <c r="B35" s="157"/>
      <c r="C35" s="92"/>
      <c r="D35" s="92"/>
      <c r="E35" s="155"/>
      <c r="F35" s="155"/>
      <c r="G35" s="155"/>
      <c r="H35" s="155"/>
      <c r="I35" s="155"/>
      <c r="J35" s="155"/>
      <c r="K35" s="155"/>
      <c r="L35" s="155"/>
      <c r="M35" s="155"/>
      <c r="N35" s="155"/>
    </row>
    <row r="36" spans="1:24" s="94" customFormat="1" ht="15.6" hidden="1" x14ac:dyDescent="0.3">
      <c r="A36" s="110" t="s">
        <v>145</v>
      </c>
      <c r="B36" s="158" t="s">
        <v>146</v>
      </c>
      <c r="C36" s="92"/>
      <c r="D36" s="149"/>
      <c r="E36" s="155"/>
      <c r="F36" s="155"/>
      <c r="G36" s="155"/>
      <c r="H36" s="155"/>
      <c r="I36" s="155"/>
      <c r="J36" s="155"/>
      <c r="K36" s="155"/>
      <c r="L36" s="155"/>
      <c r="M36" s="155"/>
      <c r="N36" s="155"/>
    </row>
    <row r="37" spans="1:24" s="94" customFormat="1" ht="18" hidden="1" x14ac:dyDescent="0.3">
      <c r="A37" s="159">
        <v>1</v>
      </c>
      <c r="B37" s="160">
        <f>+AVERAGE(D26:L26)</f>
        <v>0</v>
      </c>
      <c r="C37" s="92"/>
      <c r="D37" s="92"/>
      <c r="E37" s="155"/>
      <c r="F37" s="155"/>
      <c r="G37" s="155"/>
      <c r="H37" s="155"/>
      <c r="I37" s="155"/>
      <c r="J37" s="155"/>
      <c r="K37" s="155"/>
      <c r="L37" s="155"/>
      <c r="M37" s="155"/>
      <c r="N37" s="155"/>
    </row>
    <row r="38" spans="1:24" s="94" customFormat="1" ht="18" hidden="1" x14ac:dyDescent="0.3">
      <c r="A38" s="159">
        <v>2</v>
      </c>
      <c r="B38" s="160">
        <f>+(B37+B34)/2</f>
        <v>0</v>
      </c>
      <c r="C38" s="92"/>
      <c r="D38" s="92"/>
      <c r="E38" s="155"/>
      <c r="F38" s="155"/>
      <c r="G38" s="155"/>
      <c r="H38" s="155"/>
      <c r="I38" s="155"/>
      <c r="J38" s="155"/>
      <c r="K38" s="155"/>
      <c r="L38" s="155"/>
      <c r="M38" s="155"/>
      <c r="N38" s="155"/>
    </row>
    <row r="39" spans="1:24" s="94" customFormat="1" ht="18" hidden="1" x14ac:dyDescent="0.3">
      <c r="A39" s="159">
        <v>3</v>
      </c>
      <c r="B39" s="160" t="e">
        <f>+GEOMEAN(D26:L26,B32,B32)</f>
        <v>#NUM!</v>
      </c>
      <c r="C39" s="155"/>
      <c r="D39" s="92"/>
      <c r="E39" s="92"/>
      <c r="F39" s="92"/>
      <c r="G39" s="92"/>
      <c r="H39" s="92"/>
      <c r="I39" s="92"/>
      <c r="J39" s="92"/>
      <c r="K39" s="92"/>
      <c r="L39" s="92"/>
      <c r="M39" s="92"/>
      <c r="N39" s="92"/>
    </row>
    <row r="40" spans="1:24" s="94" customFormat="1" ht="15.6" hidden="1" x14ac:dyDescent="0.3">
      <c r="A40" s="92"/>
      <c r="B40" s="157"/>
      <c r="C40" s="155"/>
      <c r="D40" s="92"/>
      <c r="E40" s="92"/>
      <c r="F40" s="92"/>
      <c r="G40" s="92"/>
      <c r="H40" s="92"/>
      <c r="I40" s="92"/>
      <c r="J40" s="92"/>
      <c r="K40" s="92"/>
      <c r="L40" s="92"/>
      <c r="M40" s="92"/>
      <c r="N40" s="92"/>
    </row>
    <row r="41" spans="1:24" s="94" customFormat="1" ht="18" hidden="1" x14ac:dyDescent="0.3">
      <c r="A41" s="161" t="s">
        <v>147</v>
      </c>
      <c r="B41" s="162">
        <f>+COUNT(C26:L26)</f>
        <v>4</v>
      </c>
      <c r="C41" s="155"/>
      <c r="D41" s="92"/>
      <c r="E41" s="92"/>
      <c r="F41" s="155"/>
      <c r="G41" s="155"/>
      <c r="H41" s="155"/>
      <c r="I41" s="155"/>
      <c r="J41" s="155"/>
      <c r="K41" s="155"/>
      <c r="L41" s="155"/>
      <c r="M41" s="155"/>
      <c r="N41" s="155"/>
    </row>
    <row r="42" spans="1:24" s="94" customFormat="1" ht="18" hidden="1" x14ac:dyDescent="0.3">
      <c r="A42" s="163" t="s">
        <v>148</v>
      </c>
      <c r="B42" s="164">
        <f>+IF(AND(1&lt;=B41,B41&lt;=3),1,IF(AND(4&lt;=B41,B41&lt;=6),2,IF(AND(7&lt;=B41,B41&lt;=10),3,"NO APLICA")))</f>
        <v>2</v>
      </c>
      <c r="C42" s="155"/>
      <c r="D42" s="92"/>
      <c r="E42" s="92"/>
      <c r="F42" s="155"/>
      <c r="G42" s="155"/>
      <c r="H42" s="155"/>
      <c r="I42" s="155"/>
      <c r="J42" s="155"/>
      <c r="K42" s="155"/>
      <c r="L42" s="155"/>
      <c r="M42" s="155"/>
      <c r="N42" s="155"/>
    </row>
    <row r="43" spans="1:24" s="94" customFormat="1" ht="12.75" hidden="1" customHeight="1" x14ac:dyDescent="0.3">
      <c r="A43" s="165"/>
      <c r="B43" s="166"/>
      <c r="C43" s="155"/>
      <c r="D43" s="92"/>
      <c r="E43" s="92"/>
      <c r="F43" s="155"/>
      <c r="G43" s="155"/>
      <c r="H43" s="155"/>
      <c r="I43" s="155"/>
      <c r="J43" s="155"/>
      <c r="K43" s="155"/>
      <c r="L43" s="155"/>
      <c r="M43" s="155"/>
      <c r="N43" s="155"/>
    </row>
    <row r="44" spans="1:24" s="94" customFormat="1" ht="18" hidden="1" x14ac:dyDescent="0.3">
      <c r="A44" s="161" t="s">
        <v>149</v>
      </c>
      <c r="B44" s="167">
        <v>2963.58</v>
      </c>
      <c r="C44" s="155"/>
      <c r="D44" s="92"/>
      <c r="E44" s="92"/>
      <c r="F44" s="155"/>
      <c r="G44" s="155"/>
      <c r="H44" s="155"/>
      <c r="I44" s="155"/>
      <c r="J44" s="155"/>
      <c r="K44" s="155"/>
      <c r="L44" s="155"/>
      <c r="M44" s="155"/>
      <c r="N44" s="155"/>
    </row>
    <row r="45" spans="1:24" s="94" customFormat="1" ht="18" hidden="1" x14ac:dyDescent="0.3">
      <c r="A45" s="161" t="s">
        <v>150</v>
      </c>
      <c r="B45" s="168">
        <f>+MOD(B44,INT(B44))</f>
        <v>0.57999999999992724</v>
      </c>
      <c r="C45" s="155"/>
      <c r="D45" s="92"/>
      <c r="E45" s="92"/>
      <c r="F45" s="155"/>
      <c r="G45" s="155"/>
      <c r="H45" s="155"/>
      <c r="I45" s="155"/>
      <c r="J45" s="155"/>
      <c r="K45" s="155"/>
      <c r="L45" s="155"/>
      <c r="M45" s="155"/>
      <c r="N45" s="155"/>
    </row>
    <row r="46" spans="1:24" s="94" customFormat="1" ht="32.25" hidden="1" customHeight="1" x14ac:dyDescent="0.3">
      <c r="A46" s="161" t="s">
        <v>145</v>
      </c>
      <c r="B46" s="190">
        <f>+IF(AND(0&lt;=B45,B45&lt;=0.33),1,IF(AND(0.34&lt;=B45,B45&lt;=0.66),2,IF(AND(0.67&lt;=B45,B45&lt;=0.99),3,"NO APLICA")))</f>
        <v>2</v>
      </c>
      <c r="C46" s="155"/>
      <c r="D46" s="92"/>
      <c r="E46" s="92"/>
      <c r="F46" s="155"/>
      <c r="G46" s="155"/>
      <c r="H46" s="155"/>
      <c r="I46" s="155"/>
      <c r="J46" s="155"/>
      <c r="K46" s="155"/>
      <c r="L46" s="155"/>
      <c r="M46" s="155"/>
      <c r="N46" s="155"/>
    </row>
    <row r="47" spans="1:24" x14ac:dyDescent="0.3">
      <c r="D47" s="90"/>
    </row>
    <row r="48" spans="1:24" ht="12.75" customHeight="1" x14ac:dyDescent="0.3">
      <c r="C48" s="90"/>
      <c r="E48" s="91"/>
      <c r="G48" s="91"/>
      <c r="I48" s="91"/>
      <c r="K48" s="91"/>
      <c r="M48" s="91"/>
    </row>
    <row r="49" spans="2:14" ht="12.75" customHeight="1" x14ac:dyDescent="0.3">
      <c r="B49" s="83" t="s">
        <v>113</v>
      </c>
      <c r="C49" s="90"/>
      <c r="E49" s="91"/>
      <c r="G49" s="91"/>
      <c r="I49" s="91"/>
      <c r="K49" s="91"/>
      <c r="M49" s="91"/>
    </row>
    <row r="50" spans="2:14" ht="12.75" customHeight="1" x14ac:dyDescent="0.3">
      <c r="C50" s="90"/>
      <c r="E50" s="91"/>
      <c r="G50" s="91"/>
      <c r="I50" s="91"/>
      <c r="K50" s="91"/>
      <c r="M50" s="91"/>
    </row>
    <row r="51" spans="2:14" ht="12.75" customHeight="1" x14ac:dyDescent="0.3">
      <c r="C51" s="90"/>
      <c r="E51" s="91"/>
      <c r="G51" s="91"/>
      <c r="I51" s="91"/>
      <c r="K51" s="91"/>
      <c r="M51" s="91"/>
    </row>
    <row r="52" spans="2:14" ht="18.75" customHeight="1" x14ac:dyDescent="0.3">
      <c r="B52" s="92"/>
      <c r="E52" s="91"/>
      <c r="G52" s="91"/>
      <c r="I52" s="91"/>
      <c r="K52" s="91"/>
      <c r="M52" s="91"/>
    </row>
    <row r="53" spans="2:14" ht="15.6" x14ac:dyDescent="0.3">
      <c r="B53" s="93" t="s">
        <v>114</v>
      </c>
      <c r="C53" s="90"/>
      <c r="E53" s="91"/>
      <c r="G53" s="91"/>
      <c r="I53" s="91"/>
      <c r="K53" s="91"/>
      <c r="M53" s="91"/>
    </row>
    <row r="54" spans="2:14" ht="15.6" x14ac:dyDescent="0.3">
      <c r="B54" s="94" t="s">
        <v>153</v>
      </c>
      <c r="C54" s="90"/>
      <c r="E54" s="91"/>
      <c r="G54" s="91"/>
      <c r="I54" s="91"/>
      <c r="K54" s="91"/>
      <c r="M54" s="91"/>
    </row>
    <row r="55" spans="2:14" ht="12.75" customHeight="1" x14ac:dyDescent="0.3">
      <c r="C55" s="90"/>
      <c r="E55" s="91"/>
      <c r="G55" s="91"/>
      <c r="I55" s="91"/>
      <c r="K55" s="91"/>
      <c r="M55" s="91"/>
    </row>
    <row r="56" spans="2:14" ht="12.75" customHeight="1" x14ac:dyDescent="0.3">
      <c r="C56" s="90"/>
      <c r="E56" s="91"/>
      <c r="G56" s="91"/>
      <c r="I56" s="91"/>
      <c r="K56" s="91"/>
      <c r="M56" s="91"/>
    </row>
    <row r="57" spans="2:14" ht="14.25" customHeight="1" x14ac:dyDescent="0.3">
      <c r="B57" s="94"/>
      <c r="C57" s="94"/>
      <c r="D57" s="95"/>
      <c r="E57" s="95"/>
      <c r="F57" s="94"/>
      <c r="G57" s="95"/>
      <c r="H57" s="94"/>
      <c r="I57" s="95"/>
      <c r="J57" s="94"/>
      <c r="K57" s="95"/>
      <c r="L57" s="94"/>
      <c r="M57" s="95"/>
      <c r="N57" s="94"/>
    </row>
    <row r="58" spans="2:14" ht="15.6" x14ac:dyDescent="0.3">
      <c r="B58" s="93" t="s">
        <v>115</v>
      </c>
      <c r="D58" s="93"/>
      <c r="E58" s="93"/>
      <c r="F58" s="93"/>
      <c r="G58" s="93"/>
      <c r="H58" s="93"/>
      <c r="I58" s="93"/>
      <c r="J58" s="93"/>
      <c r="K58" s="93"/>
      <c r="L58" s="93"/>
      <c r="M58" s="93"/>
      <c r="N58" s="93"/>
    </row>
    <row r="59" spans="2:14" ht="15.6" x14ac:dyDescent="0.3">
      <c r="B59" s="94" t="s">
        <v>116</v>
      </c>
      <c r="D59" s="95"/>
      <c r="E59" s="95"/>
      <c r="F59" s="94"/>
      <c r="G59" s="95"/>
      <c r="H59" s="94"/>
      <c r="I59" s="95"/>
      <c r="J59" s="94"/>
      <c r="K59" s="95"/>
      <c r="L59" s="94"/>
      <c r="M59" s="95"/>
      <c r="N59" s="94"/>
    </row>
    <row r="60" spans="2:14" ht="15.6" x14ac:dyDescent="0.3">
      <c r="B60" s="94" t="s">
        <v>117</v>
      </c>
      <c r="D60" s="95"/>
      <c r="E60" s="95"/>
      <c r="F60" s="94"/>
      <c r="G60" s="95"/>
      <c r="H60" s="94"/>
      <c r="I60" s="95"/>
      <c r="J60" s="94"/>
      <c r="K60" s="95"/>
      <c r="L60" s="94"/>
      <c r="M60" s="95"/>
      <c r="N60" s="94"/>
    </row>
    <row r="61" spans="2:14" ht="14.25" customHeight="1" x14ac:dyDescent="0.3">
      <c r="B61" s="94"/>
      <c r="C61" s="95"/>
      <c r="D61" s="95"/>
      <c r="E61" s="94"/>
      <c r="F61" s="94"/>
      <c r="G61" s="94"/>
      <c r="H61" s="94"/>
      <c r="I61" s="94"/>
      <c r="J61" s="94"/>
      <c r="K61" s="94"/>
      <c r="L61" s="94"/>
      <c r="M61" s="94"/>
      <c r="N61" s="94"/>
    </row>
    <row r="66" spans="1:4" s="90" customFormat="1" x14ac:dyDescent="0.3">
      <c r="A66" s="89"/>
      <c r="C66" s="91"/>
      <c r="D66" s="91"/>
    </row>
    <row r="67" spans="1:4" s="90" customFormat="1" x14ac:dyDescent="0.3">
      <c r="A67" s="89"/>
      <c r="C67" s="91"/>
      <c r="D67" s="91"/>
    </row>
    <row r="68" spans="1:4" s="90" customFormat="1" x14ac:dyDescent="0.3">
      <c r="A68" s="89"/>
      <c r="C68" s="91"/>
      <c r="D68" s="91"/>
    </row>
    <row r="69" spans="1:4" s="90" customFormat="1" x14ac:dyDescent="0.3">
      <c r="A69" s="89"/>
      <c r="C69" s="91"/>
      <c r="D69" s="91"/>
    </row>
    <row r="70" spans="1:4" s="90" customFormat="1" x14ac:dyDescent="0.3">
      <c r="A70" s="89"/>
      <c r="C70" s="91"/>
      <c r="D70" s="91"/>
    </row>
  </sheetData>
  <mergeCells count="23">
    <mergeCell ref="K9:L9"/>
    <mergeCell ref="K10:L10"/>
    <mergeCell ref="K24:L24"/>
    <mergeCell ref="M9:N9"/>
    <mergeCell ref="M10:N10"/>
    <mergeCell ref="M24:N24"/>
    <mergeCell ref="A13:A15"/>
    <mergeCell ref="I9:J9"/>
    <mergeCell ref="I10:J10"/>
    <mergeCell ref="I24:J24"/>
    <mergeCell ref="G9:H9"/>
    <mergeCell ref="G10:H10"/>
    <mergeCell ref="A24:B24"/>
    <mergeCell ref="C24:D24"/>
    <mergeCell ref="E24:F24"/>
    <mergeCell ref="G24:H24"/>
    <mergeCell ref="A7:B7"/>
    <mergeCell ref="A9:A11"/>
    <mergeCell ref="B9:B10"/>
    <mergeCell ref="C9:D9"/>
    <mergeCell ref="E9:F9"/>
    <mergeCell ref="C10:D10"/>
    <mergeCell ref="E10:F10"/>
  </mergeCells>
  <conditionalFormatting sqref="C14:F15">
    <cfRule type="cellIs" dxfId="173" priority="350" operator="equal">
      <formula>"NO"</formula>
    </cfRule>
  </conditionalFormatting>
  <conditionalFormatting sqref="C24:D24">
    <cfRule type="cellIs" dxfId="172" priority="349" operator="equal">
      <formula>"NO HABIL"</formula>
    </cfRule>
  </conditionalFormatting>
  <conditionalFormatting sqref="C13 E13">
    <cfRule type="cellIs" dxfId="171" priority="348" operator="equal">
      <formula>"NO"</formula>
    </cfRule>
  </conditionalFormatting>
  <conditionalFormatting sqref="H14">
    <cfRule type="cellIs" dxfId="170" priority="346" operator="equal">
      <formula>"NO"</formula>
    </cfRule>
  </conditionalFormatting>
  <conditionalFormatting sqref="G13">
    <cfRule type="cellIs" dxfId="169" priority="345" operator="equal">
      <formula>"NO"</formula>
    </cfRule>
  </conditionalFormatting>
  <conditionalFormatting sqref="C16:H16">
    <cfRule type="cellIs" dxfId="168" priority="344" operator="equal">
      <formula>"NO"</formula>
    </cfRule>
  </conditionalFormatting>
  <conditionalFormatting sqref="C22">
    <cfRule type="cellIs" dxfId="167" priority="343" operator="equal">
      <formula>"NO"</formula>
    </cfRule>
  </conditionalFormatting>
  <conditionalFormatting sqref="G18">
    <cfRule type="cellIs" dxfId="166" priority="328" operator="equal">
      <formula>"NO"</formula>
    </cfRule>
  </conditionalFormatting>
  <conditionalFormatting sqref="C21:F21">
    <cfRule type="cellIs" dxfId="165" priority="342" operator="equal">
      <formula>"NO"</formula>
    </cfRule>
  </conditionalFormatting>
  <conditionalFormatting sqref="G21:H21">
    <cfRule type="cellIs" dxfId="164" priority="340" operator="equal">
      <formula>"NO"</formula>
    </cfRule>
  </conditionalFormatting>
  <conditionalFormatting sqref="C17:C18 G17">
    <cfRule type="cellIs" dxfId="163" priority="339" operator="equal">
      <formula>"NO"</formula>
    </cfRule>
  </conditionalFormatting>
  <conditionalFormatting sqref="C19">
    <cfRule type="cellIs" dxfId="162" priority="338" operator="equal">
      <formula>"NO"</formula>
    </cfRule>
  </conditionalFormatting>
  <conditionalFormatting sqref="D22">
    <cfRule type="cellIs" dxfId="161" priority="337" operator="equal">
      <formula>"NO"</formula>
    </cfRule>
  </conditionalFormatting>
  <conditionalFormatting sqref="E22">
    <cfRule type="cellIs" dxfId="160" priority="336" operator="equal">
      <formula>"NO"</formula>
    </cfRule>
  </conditionalFormatting>
  <conditionalFormatting sqref="G22">
    <cfRule type="cellIs" dxfId="159" priority="335" operator="equal">
      <formula>"NO"</formula>
    </cfRule>
  </conditionalFormatting>
  <conditionalFormatting sqref="C20">
    <cfRule type="cellIs" dxfId="158" priority="334" operator="equal">
      <formula>"NO"</formula>
    </cfRule>
  </conditionalFormatting>
  <conditionalFormatting sqref="I22">
    <cfRule type="cellIs" dxfId="157" priority="296" operator="equal">
      <formula>"NO"</formula>
    </cfRule>
  </conditionalFormatting>
  <conditionalFormatting sqref="I16:J16">
    <cfRule type="cellIs" dxfId="156" priority="300" operator="equal">
      <formula>"NO"</formula>
    </cfRule>
  </conditionalFormatting>
  <conditionalFormatting sqref="I21:J21">
    <cfRule type="cellIs" dxfId="155" priority="298" operator="equal">
      <formula>"NO"</formula>
    </cfRule>
  </conditionalFormatting>
  <conditionalFormatting sqref="I19">
    <cfRule type="cellIs" dxfId="154" priority="294" operator="equal">
      <formula>"NO"</formula>
    </cfRule>
  </conditionalFormatting>
  <conditionalFormatting sqref="I18">
    <cfRule type="cellIs" dxfId="153" priority="295" operator="equal">
      <formula>"NO"</formula>
    </cfRule>
  </conditionalFormatting>
  <conditionalFormatting sqref="G19">
    <cfRule type="cellIs" dxfId="152" priority="326" operator="equal">
      <formula>"NO"</formula>
    </cfRule>
  </conditionalFormatting>
  <conditionalFormatting sqref="I13">
    <cfRule type="cellIs" dxfId="151" priority="301" operator="equal">
      <formula>"NO"</formula>
    </cfRule>
  </conditionalFormatting>
  <conditionalFormatting sqref="G20">
    <cfRule type="cellIs" dxfId="150" priority="324" operator="equal">
      <formula>"NO"</formula>
    </cfRule>
  </conditionalFormatting>
  <conditionalFormatting sqref="I17">
    <cfRule type="cellIs" dxfId="149" priority="297" operator="equal">
      <formula>"NO"</formula>
    </cfRule>
  </conditionalFormatting>
  <conditionalFormatting sqref="C30 E30:H30">
    <cfRule type="cellIs" dxfId="148" priority="321" operator="equal">
      <formula>1</formula>
    </cfRule>
  </conditionalFormatting>
  <conditionalFormatting sqref="G14">
    <cfRule type="cellIs" dxfId="147" priority="320" operator="equal">
      <formula>"NO"</formula>
    </cfRule>
  </conditionalFormatting>
  <conditionalFormatting sqref="E17:E18">
    <cfRule type="cellIs" dxfId="146" priority="314" operator="equal">
      <formula>"NO"</formula>
    </cfRule>
  </conditionalFormatting>
  <conditionalFormatting sqref="E19">
    <cfRule type="cellIs" dxfId="145" priority="313" operator="equal">
      <formula>"NO"</formula>
    </cfRule>
  </conditionalFormatting>
  <conditionalFormatting sqref="E20">
    <cfRule type="cellIs" dxfId="144" priority="312" operator="equal">
      <formula>"NO"</formula>
    </cfRule>
  </conditionalFormatting>
  <conditionalFormatting sqref="J14">
    <cfRule type="cellIs" dxfId="143" priority="302" operator="equal">
      <formula>"NO"</formula>
    </cfRule>
  </conditionalFormatting>
  <conditionalFormatting sqref="D30">
    <cfRule type="cellIs" dxfId="142" priority="283" operator="equal">
      <formula>1</formula>
    </cfRule>
  </conditionalFormatting>
  <conditionalFormatting sqref="I20">
    <cfRule type="cellIs" dxfId="141" priority="293" operator="equal">
      <formula>"NO"</formula>
    </cfRule>
  </conditionalFormatting>
  <conditionalFormatting sqref="I30:J30">
    <cfRule type="cellIs" dxfId="140" priority="291" operator="equal">
      <formula>1</formula>
    </cfRule>
  </conditionalFormatting>
  <conditionalFormatting sqref="I14">
    <cfRule type="cellIs" dxfId="139" priority="290" operator="equal">
      <formula>"NO"</formula>
    </cfRule>
  </conditionalFormatting>
  <conditionalFormatting sqref="K18">
    <cfRule type="cellIs" dxfId="138" priority="233" operator="equal">
      <formula>"NO"</formula>
    </cfRule>
  </conditionalFormatting>
  <conditionalFormatting sqref="G15:H15">
    <cfRule type="cellIs" dxfId="137" priority="255" operator="equal">
      <formula>"NO"</formula>
    </cfRule>
  </conditionalFormatting>
  <conditionalFormatting sqref="K17">
    <cfRule type="cellIs" dxfId="136" priority="235" operator="equal">
      <formula>"NO"</formula>
    </cfRule>
  </conditionalFormatting>
  <conditionalFormatting sqref="K13">
    <cfRule type="cellIs" dxfId="135" priority="239" operator="equal">
      <formula>"NO"</formula>
    </cfRule>
  </conditionalFormatting>
  <conditionalFormatting sqref="K16:L16">
    <cfRule type="cellIs" dxfId="134" priority="238" operator="equal">
      <formula>"NO"</formula>
    </cfRule>
  </conditionalFormatting>
  <conditionalFormatting sqref="K19">
    <cfRule type="cellIs" dxfId="133" priority="232" operator="equal">
      <formula>"NO"</formula>
    </cfRule>
  </conditionalFormatting>
  <conditionalFormatting sqref="K22">
    <cfRule type="cellIs" dxfId="132" priority="234" operator="equal">
      <formula>"NO"</formula>
    </cfRule>
  </conditionalFormatting>
  <conditionalFormatting sqref="K21:L21">
    <cfRule type="cellIs" dxfId="131" priority="236" operator="equal">
      <formula>"NO"</formula>
    </cfRule>
  </conditionalFormatting>
  <conditionalFormatting sqref="L14">
    <cfRule type="cellIs" dxfId="130" priority="240" operator="equal">
      <formula>"NO"</formula>
    </cfRule>
  </conditionalFormatting>
  <conditionalFormatting sqref="K20">
    <cfRule type="cellIs" dxfId="129" priority="231" operator="equal">
      <formula>"NO"</formula>
    </cfRule>
  </conditionalFormatting>
  <conditionalFormatting sqref="K30:L30">
    <cfRule type="cellIs" dxfId="128" priority="229" operator="equal">
      <formula>1</formula>
    </cfRule>
  </conditionalFormatting>
  <conditionalFormatting sqref="K14">
    <cfRule type="cellIs" dxfId="127" priority="228" operator="equal">
      <formula>"NO"</formula>
    </cfRule>
  </conditionalFormatting>
  <conditionalFormatting sqref="J15">
    <cfRule type="cellIs" dxfId="126" priority="123" operator="equal">
      <formula>"NO"</formula>
    </cfRule>
  </conditionalFormatting>
  <conditionalFormatting sqref="F13">
    <cfRule type="cellIs" dxfId="125" priority="138" operator="equal">
      <formula>"NO"</formula>
    </cfRule>
  </conditionalFormatting>
  <conditionalFormatting sqref="K15:L15">
    <cfRule type="cellIs" dxfId="124" priority="122" operator="equal">
      <formula>"NO"</formula>
    </cfRule>
  </conditionalFormatting>
  <conditionalFormatting sqref="F18">
    <cfRule type="cellIs" dxfId="123" priority="100" operator="equal">
      <formula>"NO"</formula>
    </cfRule>
  </conditionalFormatting>
  <conditionalFormatting sqref="F22">
    <cfRule type="cellIs" dxfId="122" priority="116" operator="equal">
      <formula>"NO"</formula>
    </cfRule>
  </conditionalFormatting>
  <conditionalFormatting sqref="H22">
    <cfRule type="cellIs" dxfId="121" priority="115" operator="equal">
      <formula>"NO"</formula>
    </cfRule>
  </conditionalFormatting>
  <conditionalFormatting sqref="J22">
    <cfRule type="cellIs" dxfId="120" priority="114" operator="equal">
      <formula>"NO"</formula>
    </cfRule>
  </conditionalFormatting>
  <conditionalFormatting sqref="L22">
    <cfRule type="cellIs" dxfId="119" priority="113" operator="equal">
      <formula>"NO"</formula>
    </cfRule>
  </conditionalFormatting>
  <conditionalFormatting sqref="D19">
    <cfRule type="cellIs" dxfId="118" priority="94" operator="equal">
      <formula>"NO"</formula>
    </cfRule>
  </conditionalFormatting>
  <conditionalFormatting sqref="F17">
    <cfRule type="cellIs" dxfId="117" priority="101" operator="equal">
      <formula>"NO"</formula>
    </cfRule>
  </conditionalFormatting>
  <conditionalFormatting sqref="D17">
    <cfRule type="cellIs" dxfId="116" priority="96" operator="equal">
      <formula>"NO"</formula>
    </cfRule>
  </conditionalFormatting>
  <conditionalFormatting sqref="D18">
    <cfRule type="cellIs" dxfId="115" priority="95" operator="equal">
      <formula>"NO"</formula>
    </cfRule>
  </conditionalFormatting>
  <conditionalFormatting sqref="D20">
    <cfRule type="cellIs" dxfId="114" priority="93" operator="equal">
      <formula>"NO"</formula>
    </cfRule>
  </conditionalFormatting>
  <conditionalFormatting sqref="D13">
    <cfRule type="cellIs" dxfId="113" priority="92" operator="equal">
      <formula>"NO"</formula>
    </cfRule>
  </conditionalFormatting>
  <conditionalFormatting sqref="N14">
    <cfRule type="cellIs" dxfId="112" priority="39" operator="equal">
      <formula>"NO"</formula>
    </cfRule>
  </conditionalFormatting>
  <conditionalFormatting sqref="M13">
    <cfRule type="cellIs" dxfId="111" priority="38" operator="equal">
      <formula>"NO"</formula>
    </cfRule>
  </conditionalFormatting>
  <conditionalFormatting sqref="M18">
    <cfRule type="cellIs" dxfId="110" priority="33" operator="equal">
      <formula>"NO"</formula>
    </cfRule>
  </conditionalFormatting>
  <conditionalFormatting sqref="M17">
    <cfRule type="cellIs" dxfId="109" priority="35" operator="equal">
      <formula>"NO"</formula>
    </cfRule>
  </conditionalFormatting>
  <conditionalFormatting sqref="M16:N16">
    <cfRule type="cellIs" dxfId="108" priority="37" operator="equal">
      <formula>"NO"</formula>
    </cfRule>
  </conditionalFormatting>
  <conditionalFormatting sqref="M19">
    <cfRule type="cellIs" dxfId="107" priority="32" operator="equal">
      <formula>"NO"</formula>
    </cfRule>
  </conditionalFormatting>
  <conditionalFormatting sqref="M22">
    <cfRule type="cellIs" dxfId="106" priority="34" operator="equal">
      <formula>"NO"</formula>
    </cfRule>
  </conditionalFormatting>
  <conditionalFormatting sqref="M21:N21">
    <cfRule type="cellIs" dxfId="105" priority="36" operator="equal">
      <formula>"NO"</formula>
    </cfRule>
  </conditionalFormatting>
  <conditionalFormatting sqref="M20">
    <cfRule type="cellIs" dxfId="104" priority="31" operator="equal">
      <formula>"NO"</formula>
    </cfRule>
  </conditionalFormatting>
  <conditionalFormatting sqref="K24:L24">
    <cfRule type="cellIs" dxfId="103" priority="17" operator="equal">
      <formula>"NO HABIL"</formula>
    </cfRule>
  </conditionalFormatting>
  <conditionalFormatting sqref="M30:N30">
    <cfRule type="cellIs" dxfId="102" priority="29" operator="equal">
      <formula>1</formula>
    </cfRule>
  </conditionalFormatting>
  <conditionalFormatting sqref="M14">
    <cfRule type="cellIs" dxfId="101" priority="28" operator="equal">
      <formula>"NO"</formula>
    </cfRule>
  </conditionalFormatting>
  <conditionalFormatting sqref="M15:N15">
    <cfRule type="cellIs" dxfId="100" priority="27" operator="equal">
      <formula>"NO"</formula>
    </cfRule>
  </conditionalFormatting>
  <conditionalFormatting sqref="N22">
    <cfRule type="cellIs" dxfId="99" priority="26" operator="equal">
      <formula>"NO"</formula>
    </cfRule>
  </conditionalFormatting>
  <conditionalFormatting sqref="E24:F24">
    <cfRule type="cellIs" dxfId="98" priority="20" operator="equal">
      <formula>"NO HABIL"</formula>
    </cfRule>
  </conditionalFormatting>
  <conditionalFormatting sqref="G24:H24">
    <cfRule type="cellIs" dxfId="97" priority="19" operator="equal">
      <formula>"NO HABIL"</formula>
    </cfRule>
  </conditionalFormatting>
  <conditionalFormatting sqref="I24:J24">
    <cfRule type="cellIs" dxfId="96" priority="18" operator="equal">
      <formula>"NO HABIL"</formula>
    </cfRule>
  </conditionalFormatting>
  <conditionalFormatting sqref="M24:N24">
    <cfRule type="cellIs" dxfId="95" priority="16" operator="equal">
      <formula>"NO HABIL"</formula>
    </cfRule>
  </conditionalFormatting>
  <conditionalFormatting sqref="H18">
    <cfRule type="cellIs" dxfId="94" priority="15" operator="equal">
      <formula>"NO"</formula>
    </cfRule>
  </conditionalFormatting>
  <conditionalFormatting sqref="H17">
    <cfRule type="cellIs" dxfId="93" priority="14" operator="equal">
      <formula>"NO"</formula>
    </cfRule>
  </conditionalFormatting>
  <conditionalFormatting sqref="H13">
    <cfRule type="cellIs" dxfId="92" priority="13" operator="equal">
      <formula>"NO"</formula>
    </cfRule>
  </conditionalFormatting>
  <conditionalFormatting sqref="F19">
    <cfRule type="cellIs" dxfId="91" priority="12" operator="equal">
      <formula>"NO"</formula>
    </cfRule>
  </conditionalFormatting>
  <conditionalFormatting sqref="F20">
    <cfRule type="cellIs" dxfId="90" priority="11" operator="equal">
      <formula>"NO"</formula>
    </cfRule>
  </conditionalFormatting>
  <conditionalFormatting sqref="H19">
    <cfRule type="cellIs" dxfId="89" priority="10" operator="equal">
      <formula>"NO"</formula>
    </cfRule>
  </conditionalFormatting>
  <conditionalFormatting sqref="H20">
    <cfRule type="cellIs" dxfId="88" priority="9" operator="equal">
      <formula>"NO"</formula>
    </cfRule>
  </conditionalFormatting>
  <conditionalFormatting sqref="J20">
    <cfRule type="cellIs" dxfId="87" priority="4" operator="equal">
      <formula>"NO"</formula>
    </cfRule>
  </conditionalFormatting>
  <conditionalFormatting sqref="N13 L13 J13">
    <cfRule type="cellIs" dxfId="86" priority="8" operator="equal">
      <formula>"NO"</formula>
    </cfRule>
  </conditionalFormatting>
  <conditionalFormatting sqref="N17 L17 J17">
    <cfRule type="cellIs" dxfId="85" priority="7" operator="equal">
      <formula>"NO"</formula>
    </cfRule>
  </conditionalFormatting>
  <conditionalFormatting sqref="N18 L18 J18">
    <cfRule type="cellIs" dxfId="84" priority="6" operator="equal">
      <formula>"NO"</formula>
    </cfRule>
  </conditionalFormatting>
  <conditionalFormatting sqref="N19 L19 J19">
    <cfRule type="cellIs" dxfId="83" priority="5" operator="equal">
      <formula>"NO"</formula>
    </cfRule>
  </conditionalFormatting>
  <conditionalFormatting sqref="L20">
    <cfRule type="cellIs" dxfId="82" priority="3" operator="equal">
      <formula>"NO"</formula>
    </cfRule>
  </conditionalFormatting>
  <conditionalFormatting sqref="N20">
    <cfRule type="cellIs" dxfId="81" priority="2" operator="equal">
      <formula>"NO"</formula>
    </cfRule>
  </conditionalFormatting>
  <conditionalFormatting sqref="I15">
    <cfRule type="cellIs" dxfId="80" priority="1" operator="equal">
      <formula>"NO"</formula>
    </cfRule>
  </conditionalFormatting>
  <pageMargins left="0.25" right="0.25" top="0.32" bottom="0.37" header="0.22" footer="0.3"/>
  <pageSetup scale="1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
  <sheetViews>
    <sheetView zoomScale="90" zoomScaleNormal="90" workbookViewId="0">
      <selection activeCell="J33" sqref="J33"/>
    </sheetView>
  </sheetViews>
  <sheetFormatPr baseColWidth="10" defaultRowHeight="14.4" x14ac:dyDescent="0.3"/>
  <cols>
    <col min="1" max="2" width="20.6640625" style="48" customWidth="1"/>
    <col min="3" max="3" width="2.6640625" style="48" customWidth="1"/>
    <col min="4" max="4" width="20.6640625" style="48" customWidth="1"/>
    <col min="5" max="5" width="2.6640625" style="48" customWidth="1"/>
    <col min="6" max="6" width="8.6640625" style="48" customWidth="1"/>
    <col min="7" max="8" width="20.6640625" style="48" customWidth="1"/>
    <col min="9" max="9" width="3.33203125" customWidth="1"/>
    <col min="10" max="10" width="8.6640625" style="48" customWidth="1"/>
    <col min="11" max="12" width="20.6640625" style="48" customWidth="1"/>
    <col min="13" max="13" width="3.33203125" customWidth="1"/>
    <col min="14" max="14" width="8.6640625" style="48" customWidth="1"/>
    <col min="15" max="16" width="20.6640625" style="48" customWidth="1"/>
    <col min="17" max="17" width="3.33203125" customWidth="1"/>
    <col min="18" max="18" width="8.6640625" style="48" customWidth="1"/>
    <col min="19" max="20" width="20.6640625" style="48" customWidth="1"/>
    <col min="21" max="21" width="3.33203125" customWidth="1"/>
    <col min="22" max="22" width="8.6640625" style="48" customWidth="1"/>
    <col min="23" max="24" width="20.6640625" style="48" customWidth="1"/>
    <col min="25" max="25" width="3.33203125" customWidth="1"/>
    <col min="26" max="26" width="8.6640625" style="48" customWidth="1"/>
    <col min="27" max="28" width="20.6640625" style="48" customWidth="1"/>
    <col min="29" max="29" width="3.33203125" customWidth="1"/>
  </cols>
  <sheetData>
    <row r="1" spans="1:28" x14ac:dyDescent="0.3">
      <c r="G1" s="49"/>
      <c r="K1" s="49"/>
      <c r="O1" s="49"/>
      <c r="S1" s="49"/>
      <c r="W1" s="49"/>
      <c r="AA1" s="49"/>
    </row>
    <row r="2" spans="1:28" x14ac:dyDescent="0.3">
      <c r="A2" s="212" t="s">
        <v>90</v>
      </c>
      <c r="B2" s="212"/>
      <c r="C2" s="50"/>
      <c r="D2" s="51" t="s">
        <v>91</v>
      </c>
      <c r="E2" s="50"/>
      <c r="F2" s="50"/>
      <c r="G2" s="192">
        <v>1</v>
      </c>
      <c r="H2" s="50"/>
      <c r="J2" s="50"/>
      <c r="K2" s="192">
        <v>2</v>
      </c>
      <c r="L2" s="50"/>
      <c r="N2" s="50"/>
      <c r="O2" s="192">
        <v>3</v>
      </c>
      <c r="P2" s="50"/>
      <c r="R2" s="50"/>
      <c r="S2" s="192">
        <v>4</v>
      </c>
      <c r="T2" s="50"/>
      <c r="V2" s="50"/>
      <c r="W2" s="192">
        <v>5</v>
      </c>
      <c r="X2" s="50"/>
      <c r="Z2" s="50"/>
      <c r="AA2" s="192">
        <v>6</v>
      </c>
      <c r="AB2" s="50"/>
    </row>
    <row r="3" spans="1:28" ht="26.4" x14ac:dyDescent="0.3">
      <c r="A3" s="212"/>
      <c r="B3" s="212"/>
      <c r="C3" s="52"/>
      <c r="D3" s="53" t="s">
        <v>165</v>
      </c>
      <c r="E3" s="52"/>
      <c r="F3" s="52"/>
      <c r="G3" s="193" t="str">
        <f>'VERIFICACION TECNICA'!C10</f>
        <v>HECTOR EDUARDO RIOS FUENTES</v>
      </c>
      <c r="H3" s="52"/>
      <c r="J3" s="52"/>
      <c r="K3" s="193" t="str">
        <f>'VERIFICACION TECNICA'!E10</f>
        <v>VICTOR GABRIEL PARRA JURADO</v>
      </c>
      <c r="L3" s="52"/>
      <c r="N3" s="52"/>
      <c r="O3" s="193" t="str">
        <f>'VERIFICACION TECNICA'!G10</f>
        <v>GUSTAVO ADOLFO ACOSTA</v>
      </c>
      <c r="P3" s="52"/>
      <c r="R3" s="52"/>
      <c r="S3" s="193" t="str">
        <f>'VERIFICACION TECNICA'!I10</f>
        <v>YHON JAIRO OJEDA CEPEDA</v>
      </c>
      <c r="T3" s="52"/>
      <c r="V3" s="52"/>
      <c r="W3" s="193" t="str">
        <f>'VERIFICACION TECNICA'!K10</f>
        <v>CARLOS ANDRÉS JOAQUI MENDEZ</v>
      </c>
      <c r="X3" s="52"/>
      <c r="Z3" s="52"/>
      <c r="AA3" s="193" t="s">
        <v>161</v>
      </c>
      <c r="AB3" s="52"/>
    </row>
    <row r="4" spans="1:28" x14ac:dyDescent="0.3">
      <c r="C4" s="54"/>
      <c r="E4" s="54"/>
      <c r="F4" s="54"/>
      <c r="G4" s="55"/>
      <c r="H4" s="54"/>
      <c r="J4" s="54"/>
      <c r="K4" s="55"/>
      <c r="L4" s="54"/>
      <c r="N4" s="54"/>
      <c r="O4" s="55"/>
      <c r="P4" s="54"/>
      <c r="R4" s="54"/>
      <c r="S4" s="55"/>
      <c r="T4" s="54"/>
      <c r="V4" s="54"/>
      <c r="W4" s="55"/>
      <c r="X4" s="54"/>
      <c r="Z4" s="54"/>
      <c r="AA4" s="55"/>
      <c r="AB4" s="54"/>
    </row>
    <row r="5" spans="1:28" x14ac:dyDescent="0.3">
      <c r="A5" s="56"/>
    </row>
    <row r="6" spans="1:28" x14ac:dyDescent="0.3">
      <c r="A6" s="213" t="s">
        <v>92</v>
      </c>
      <c r="B6" s="214"/>
      <c r="D6" s="100">
        <v>103640298</v>
      </c>
      <c r="F6" s="98" t="s">
        <v>95</v>
      </c>
      <c r="G6" s="57">
        <f>SUM(G12:G13)</f>
        <v>12931327657</v>
      </c>
      <c r="H6" s="55"/>
      <c r="J6" s="98" t="s">
        <v>95</v>
      </c>
      <c r="K6" s="57">
        <f>SUM(K12:K13)</f>
        <v>580521302</v>
      </c>
      <c r="L6" s="55"/>
      <c r="N6" s="98" t="s">
        <v>95</v>
      </c>
      <c r="O6" s="57">
        <f>SUM(O12:O13)</f>
        <v>277122641</v>
      </c>
      <c r="P6" s="55"/>
      <c r="R6" s="98" t="s">
        <v>95</v>
      </c>
      <c r="S6" s="57">
        <f>SUM(S12:S13)</f>
        <v>123693225</v>
      </c>
      <c r="T6" s="55"/>
      <c r="V6" s="98" t="s">
        <v>95</v>
      </c>
      <c r="W6" s="57">
        <f>SUM(W12:W13)</f>
        <v>277617201</v>
      </c>
      <c r="X6" s="55"/>
      <c r="Z6" s="98" t="s">
        <v>95</v>
      </c>
      <c r="AA6" s="57">
        <f>SUM(AA12:AA13)</f>
        <v>0</v>
      </c>
      <c r="AB6" s="55"/>
    </row>
    <row r="7" spans="1:28" x14ac:dyDescent="0.3">
      <c r="A7" s="56"/>
      <c r="B7" s="56"/>
      <c r="D7" s="97"/>
      <c r="G7" s="97"/>
      <c r="H7" s="55"/>
      <c r="K7" s="97"/>
      <c r="L7" s="55"/>
      <c r="O7" s="97"/>
      <c r="P7" s="55"/>
      <c r="S7" s="97"/>
      <c r="T7" s="55"/>
      <c r="W7" s="97"/>
      <c r="X7" s="55"/>
      <c r="AA7" s="97"/>
      <c r="AB7" s="55"/>
    </row>
    <row r="8" spans="1:28" x14ac:dyDescent="0.3">
      <c r="A8" s="213" t="s">
        <v>158</v>
      </c>
      <c r="B8" s="214"/>
      <c r="D8" s="100">
        <f>+ROUND(D6*0.3,0)</f>
        <v>31092089</v>
      </c>
      <c r="F8" s="98" t="s">
        <v>93</v>
      </c>
      <c r="G8" s="101">
        <f>+SUMIF(F$17:F$63,F8,G$17:G$63)</f>
        <v>12931327657</v>
      </c>
      <c r="H8" s="55"/>
      <c r="J8" s="98" t="s">
        <v>93</v>
      </c>
      <c r="K8" s="101">
        <f>+SUMIF(J$17:J$63,J8,K$17:K$63)</f>
        <v>580521302</v>
      </c>
      <c r="L8" s="55"/>
      <c r="N8" s="98" t="s">
        <v>93</v>
      </c>
      <c r="O8" s="101">
        <f>+SUMIF(N$17:N$63,N8,O$17:O$63)</f>
        <v>277122641</v>
      </c>
      <c r="P8" s="55"/>
      <c r="R8" s="98" t="s">
        <v>93</v>
      </c>
      <c r="S8" s="101">
        <f>+SUMIF(R$17:R$63,R8,S$17:S$63)</f>
        <v>111919411</v>
      </c>
      <c r="T8" s="55" t="s">
        <v>162</v>
      </c>
      <c r="V8" s="98" t="s">
        <v>93</v>
      </c>
      <c r="W8" s="101">
        <f>+SUMIF(V$17:V$63,V8,W$17:W$63)</f>
        <v>277617201</v>
      </c>
      <c r="X8" s="55" t="s">
        <v>89</v>
      </c>
      <c r="Z8" s="98" t="s">
        <v>93</v>
      </c>
      <c r="AA8" s="101">
        <f>+SUMIF(Z$17:Z$63,Z8,AA$17:AA$63)</f>
        <v>0</v>
      </c>
      <c r="AB8" s="55"/>
    </row>
    <row r="9" spans="1:28" x14ac:dyDescent="0.3">
      <c r="A9" s="56"/>
      <c r="B9" s="56"/>
      <c r="D9" s="97"/>
      <c r="G9" s="97"/>
      <c r="H9" s="55"/>
      <c r="K9" s="97"/>
      <c r="L9" s="55"/>
      <c r="O9" s="97"/>
      <c r="P9" s="55"/>
      <c r="S9" s="97"/>
      <c r="T9" s="55"/>
      <c r="W9" s="97"/>
      <c r="X9" s="55"/>
      <c r="AA9" s="97"/>
      <c r="AB9" s="55"/>
    </row>
    <row r="10" spans="1:28" x14ac:dyDescent="0.3">
      <c r="A10" s="215" t="s">
        <v>120</v>
      </c>
      <c r="B10" s="215"/>
      <c r="D10" s="216">
        <v>0.4</v>
      </c>
      <c r="F10" s="98">
        <v>1</v>
      </c>
      <c r="G10" s="99">
        <v>1</v>
      </c>
      <c r="H10" s="55"/>
      <c r="J10" s="98">
        <v>1</v>
      </c>
      <c r="K10" s="99">
        <v>1</v>
      </c>
      <c r="L10" s="55"/>
      <c r="N10" s="98">
        <v>1</v>
      </c>
      <c r="O10" s="99">
        <v>1</v>
      </c>
      <c r="P10" s="55"/>
      <c r="R10" s="98">
        <v>1</v>
      </c>
      <c r="S10" s="99">
        <v>0.6</v>
      </c>
      <c r="T10" s="55"/>
      <c r="V10" s="98">
        <v>1</v>
      </c>
      <c r="W10" s="99">
        <v>0.5</v>
      </c>
      <c r="X10" s="55" t="s">
        <v>89</v>
      </c>
      <c r="Z10" s="98">
        <v>1</v>
      </c>
      <c r="AA10" s="99">
        <v>1</v>
      </c>
      <c r="AB10" s="55"/>
    </row>
    <row r="11" spans="1:28" x14ac:dyDescent="0.3">
      <c r="A11" s="215"/>
      <c r="B11" s="215"/>
      <c r="D11" s="216"/>
      <c r="F11" s="98"/>
      <c r="G11" s="99"/>
      <c r="H11" s="55"/>
      <c r="J11" s="98"/>
      <c r="K11" s="99"/>
      <c r="L11" s="55"/>
      <c r="N11" s="98"/>
      <c r="O11" s="99"/>
      <c r="P11" s="55"/>
      <c r="R11" s="98">
        <v>2</v>
      </c>
      <c r="S11" s="99">
        <v>0.4</v>
      </c>
      <c r="T11" s="55" t="s">
        <v>89</v>
      </c>
      <c r="V11" s="98">
        <v>2</v>
      </c>
      <c r="W11" s="99">
        <v>0.5</v>
      </c>
      <c r="X11" s="55"/>
      <c r="Z11" s="98"/>
      <c r="AA11" s="99"/>
      <c r="AB11" s="55"/>
    </row>
    <row r="12" spans="1:28" x14ac:dyDescent="0.3">
      <c r="A12" s="215" t="s">
        <v>118</v>
      </c>
      <c r="B12" s="215"/>
      <c r="D12" s="217">
        <f>40%*D6</f>
        <v>41456119.200000003</v>
      </c>
      <c r="F12" s="98" t="s">
        <v>93</v>
      </c>
      <c r="G12" s="101">
        <f>+SUMIF(F$17:F$63,F12,G$17:G$63)</f>
        <v>12931327657</v>
      </c>
      <c r="H12" s="55"/>
      <c r="J12" s="98" t="s">
        <v>93</v>
      </c>
      <c r="K12" s="101">
        <f>+SUMIF(J$17:J$63,J12,K$17:K$63)</f>
        <v>580521302</v>
      </c>
      <c r="L12" s="55"/>
      <c r="N12" s="98" t="s">
        <v>93</v>
      </c>
      <c r="O12" s="101">
        <f>+SUMIF(N$17:N$63,N12,O$17:O$63)</f>
        <v>277122641</v>
      </c>
      <c r="P12" s="55"/>
      <c r="R12" s="98" t="s">
        <v>93</v>
      </c>
      <c r="S12" s="101">
        <f>+SUMIF(R$17:R$63,R12,S$17:S$63)</f>
        <v>111919411</v>
      </c>
      <c r="T12" s="55" t="s">
        <v>162</v>
      </c>
      <c r="V12" s="98" t="s">
        <v>93</v>
      </c>
      <c r="W12" s="101">
        <f>+SUMIF(V$17:V$63,V12,W$17:W$63)</f>
        <v>277617201</v>
      </c>
      <c r="X12" s="55"/>
      <c r="Z12" s="98" t="s">
        <v>93</v>
      </c>
      <c r="AA12" s="101">
        <f>+SUMIF(Z$17:Z$63,Z12,AA$17:AA$63)</f>
        <v>0</v>
      </c>
      <c r="AB12" s="55"/>
    </row>
    <row r="13" spans="1:28" x14ac:dyDescent="0.3">
      <c r="A13" s="215"/>
      <c r="B13" s="215"/>
      <c r="D13" s="217"/>
      <c r="F13" s="98"/>
      <c r="G13" s="101">
        <f>+SUMIF(F$17:F$51,F13,G$17:G$51)</f>
        <v>0</v>
      </c>
      <c r="H13" s="55"/>
      <c r="J13" s="98"/>
      <c r="K13" s="101">
        <f>+SUMIF(J$17:J$51,J13,K$17:K$51)</f>
        <v>0</v>
      </c>
      <c r="L13" s="55"/>
      <c r="N13" s="98"/>
      <c r="O13" s="101">
        <f>+SUMIF(N$17:N$51,N13,O$17:O$51)</f>
        <v>0</v>
      </c>
      <c r="P13" s="55"/>
      <c r="R13" s="98" t="s">
        <v>134</v>
      </c>
      <c r="S13" s="101">
        <f>+SUMIF(R$17:R$63,R13,S$17:S$63)</f>
        <v>11773814</v>
      </c>
      <c r="T13" s="55"/>
      <c r="V13" s="98" t="s">
        <v>134</v>
      </c>
      <c r="W13" s="101">
        <f>+SUMIF(V$17:V$63,V13,W$17:W$63)</f>
        <v>0</v>
      </c>
      <c r="X13" s="55" t="s">
        <v>89</v>
      </c>
      <c r="Z13" s="98"/>
      <c r="AA13" s="101">
        <f>+SUMIF(Z$17:Z$63,Z13,AA$17:AA$63)</f>
        <v>0</v>
      </c>
      <c r="AB13" s="55"/>
    </row>
    <row r="15" spans="1:28" x14ac:dyDescent="0.3">
      <c r="A15" s="213" t="s">
        <v>94</v>
      </c>
      <c r="B15" s="214" t="s">
        <v>95</v>
      </c>
      <c r="G15" s="58" t="str">
        <f>+IF(G6&gt;=$D6,"CUMPLE","NO CUMPLE")</f>
        <v>CUMPLE</v>
      </c>
      <c r="K15" s="58" t="str">
        <f>+IF(K6&gt;=$D6,"CUMPLE","NO CUMPLE")</f>
        <v>CUMPLE</v>
      </c>
      <c r="O15" s="58" t="str">
        <f>+IF(O6&gt;=$D6,"CUMPLE","NO CUMPLE")</f>
        <v>CUMPLE</v>
      </c>
      <c r="S15" s="58" t="str">
        <f>+IF(S6&gt;=$D6,"CUMPLE","NO CUMPLE")</f>
        <v>CUMPLE</v>
      </c>
      <c r="W15" s="58" t="str">
        <f>+IF(W6&gt;=$D6,"CUMPLE","NO CUMPLE")</f>
        <v>CUMPLE</v>
      </c>
      <c r="AA15" s="58" t="str">
        <f>+IF(AA6&gt;=$D6,"CUMPLE","NO CUMPLE")</f>
        <v>NO CUMPLE</v>
      </c>
    </row>
    <row r="16" spans="1:28" x14ac:dyDescent="0.3">
      <c r="A16" s="56"/>
    </row>
    <row r="17" spans="1:28" x14ac:dyDescent="0.3">
      <c r="A17" s="59" t="s">
        <v>96</v>
      </c>
      <c r="B17" s="60"/>
      <c r="F17" s="76"/>
      <c r="G17" s="77" t="s">
        <v>96</v>
      </c>
      <c r="H17" s="78"/>
      <c r="J17" s="76"/>
      <c r="K17" s="77" t="s">
        <v>96</v>
      </c>
      <c r="L17" s="78"/>
      <c r="N17" s="76"/>
      <c r="O17" s="77" t="s">
        <v>96</v>
      </c>
      <c r="P17" s="78"/>
      <c r="R17" s="76"/>
      <c r="S17" s="77" t="s">
        <v>96</v>
      </c>
      <c r="T17" s="78"/>
      <c r="V17" s="76"/>
      <c r="W17" s="77" t="s">
        <v>96</v>
      </c>
      <c r="X17" s="78"/>
      <c r="Z17" s="76"/>
      <c r="AA17" s="77" t="s">
        <v>96</v>
      </c>
      <c r="AB17" s="78"/>
    </row>
    <row r="18" spans="1:28" x14ac:dyDescent="0.3">
      <c r="A18" s="61"/>
      <c r="B18" s="62"/>
      <c r="F18" s="74"/>
      <c r="G18" s="73"/>
      <c r="H18" s="68"/>
      <c r="J18" s="74"/>
      <c r="K18" s="73"/>
      <c r="L18" s="68"/>
      <c r="N18" s="74"/>
      <c r="O18" s="73"/>
      <c r="P18" s="68"/>
      <c r="R18" s="74"/>
      <c r="S18" s="73"/>
      <c r="T18" s="68"/>
      <c r="V18" s="74"/>
      <c r="W18" s="73"/>
      <c r="X18" s="68"/>
      <c r="Z18" s="74"/>
      <c r="AA18" s="73"/>
      <c r="AB18" s="68"/>
    </row>
    <row r="19" spans="1:28" x14ac:dyDescent="0.3">
      <c r="A19" s="61" t="s">
        <v>97</v>
      </c>
      <c r="B19" s="62"/>
      <c r="F19" s="63" t="s">
        <v>98</v>
      </c>
      <c r="G19" s="64">
        <v>8152352408</v>
      </c>
      <c r="H19" s="65" t="s">
        <v>89</v>
      </c>
      <c r="J19" s="63" t="s">
        <v>98</v>
      </c>
      <c r="K19" s="64">
        <v>0</v>
      </c>
      <c r="L19" s="65" t="s">
        <v>208</v>
      </c>
      <c r="N19" s="63" t="s">
        <v>98</v>
      </c>
      <c r="O19" s="64">
        <v>189988360</v>
      </c>
      <c r="P19" s="65" t="s">
        <v>89</v>
      </c>
      <c r="R19" s="63" t="s">
        <v>98</v>
      </c>
      <c r="S19" s="64">
        <v>139899264</v>
      </c>
      <c r="T19" s="65" t="s">
        <v>89</v>
      </c>
      <c r="V19" s="63" t="s">
        <v>98</v>
      </c>
      <c r="W19" s="64">
        <v>245000000</v>
      </c>
      <c r="X19" s="65" t="s">
        <v>89</v>
      </c>
      <c r="Z19" s="63" t="s">
        <v>98</v>
      </c>
      <c r="AA19" s="64"/>
      <c r="AB19" s="65" t="s">
        <v>89</v>
      </c>
    </row>
    <row r="20" spans="1:28" ht="15" customHeight="1" x14ac:dyDescent="0.3">
      <c r="A20" s="61" t="s">
        <v>99</v>
      </c>
      <c r="B20" s="62"/>
      <c r="F20" s="74"/>
      <c r="G20" s="73">
        <v>2014</v>
      </c>
      <c r="H20" s="211" t="s">
        <v>178</v>
      </c>
      <c r="J20" s="74"/>
      <c r="K20" s="73">
        <v>2009</v>
      </c>
      <c r="L20" s="211" t="s">
        <v>213</v>
      </c>
      <c r="N20" s="74"/>
      <c r="O20" s="73">
        <v>2011</v>
      </c>
      <c r="P20" s="211" t="s">
        <v>214</v>
      </c>
      <c r="R20" s="74"/>
      <c r="S20" s="73">
        <v>2019</v>
      </c>
      <c r="T20" s="211" t="s">
        <v>192</v>
      </c>
      <c r="V20" s="74"/>
      <c r="W20" s="73">
        <v>2016</v>
      </c>
      <c r="X20" s="211" t="s">
        <v>199</v>
      </c>
      <c r="Z20" s="74"/>
      <c r="AA20" s="73"/>
      <c r="AB20" s="211" t="s">
        <v>180</v>
      </c>
    </row>
    <row r="21" spans="1:28" x14ac:dyDescent="0.3">
      <c r="A21" s="66" t="s">
        <v>100</v>
      </c>
      <c r="B21" s="62"/>
      <c r="F21" s="102">
        <v>0.98</v>
      </c>
      <c r="G21" s="96">
        <v>0.98</v>
      </c>
      <c r="H21" s="211"/>
      <c r="J21" s="102">
        <v>1</v>
      </c>
      <c r="K21" s="67">
        <v>1</v>
      </c>
      <c r="L21" s="211"/>
      <c r="N21" s="102">
        <v>1</v>
      </c>
      <c r="O21" s="67">
        <v>1</v>
      </c>
      <c r="P21" s="211"/>
      <c r="R21" s="102">
        <v>0.8</v>
      </c>
      <c r="S21" s="67">
        <v>0.8</v>
      </c>
      <c r="T21" s="211"/>
      <c r="V21" s="102">
        <v>1</v>
      </c>
      <c r="W21" s="67">
        <v>1</v>
      </c>
      <c r="X21" s="211"/>
      <c r="Z21" s="102">
        <v>1</v>
      </c>
      <c r="AA21" s="67">
        <v>1</v>
      </c>
      <c r="AB21" s="211"/>
    </row>
    <row r="22" spans="1:28" x14ac:dyDescent="0.3">
      <c r="A22" s="66"/>
      <c r="B22" s="62"/>
      <c r="F22" s="74"/>
      <c r="G22" s="67"/>
      <c r="H22" s="211"/>
      <c r="J22" s="74"/>
      <c r="K22" s="67"/>
      <c r="L22" s="211"/>
      <c r="N22" s="74"/>
      <c r="O22" s="67"/>
      <c r="P22" s="211"/>
      <c r="R22" s="74"/>
      <c r="S22" s="67"/>
      <c r="T22" s="211"/>
      <c r="V22" s="74"/>
      <c r="W22" s="67"/>
      <c r="X22" s="211"/>
      <c r="Z22" s="74"/>
      <c r="AA22" s="67"/>
      <c r="AB22" s="211"/>
    </row>
    <row r="23" spans="1:28" x14ac:dyDescent="0.3">
      <c r="A23" s="66"/>
      <c r="B23" s="62"/>
      <c r="F23" s="74"/>
      <c r="G23" s="67"/>
      <c r="H23" s="211"/>
      <c r="J23" s="74"/>
      <c r="K23" s="67"/>
      <c r="L23" s="211"/>
      <c r="N23" s="74"/>
      <c r="O23" s="67"/>
      <c r="P23" s="211"/>
      <c r="R23" s="74"/>
      <c r="S23" s="67"/>
      <c r="T23" s="211"/>
      <c r="V23" s="74"/>
      <c r="W23" s="67"/>
      <c r="X23" s="211"/>
      <c r="Z23" s="74"/>
      <c r="AA23" s="67"/>
      <c r="AB23" s="211"/>
    </row>
    <row r="24" spans="1:28" x14ac:dyDescent="0.3">
      <c r="A24" s="66"/>
      <c r="B24" s="62"/>
      <c r="F24" s="74"/>
      <c r="G24" s="67"/>
      <c r="H24" s="211"/>
      <c r="J24" s="74"/>
      <c r="K24" s="67"/>
      <c r="L24" s="211"/>
      <c r="N24" s="74"/>
      <c r="O24" s="67"/>
      <c r="P24" s="211"/>
      <c r="R24" s="74"/>
      <c r="S24" s="67"/>
      <c r="T24" s="211"/>
      <c r="V24" s="74"/>
      <c r="W24" s="67"/>
      <c r="X24" s="211"/>
      <c r="Z24" s="74"/>
      <c r="AA24" s="67"/>
      <c r="AB24" s="211"/>
    </row>
    <row r="25" spans="1:28" x14ac:dyDescent="0.3">
      <c r="A25" s="66"/>
      <c r="B25" s="62"/>
      <c r="F25" s="74"/>
      <c r="G25" s="67"/>
      <c r="H25" s="211"/>
      <c r="J25" s="74"/>
      <c r="K25" s="67"/>
      <c r="L25" s="211"/>
      <c r="N25" s="74"/>
      <c r="O25" s="67"/>
      <c r="P25" s="211"/>
      <c r="R25" s="74"/>
      <c r="S25" s="67"/>
      <c r="T25" s="211"/>
      <c r="V25" s="74"/>
      <c r="W25" s="67"/>
      <c r="X25" s="211"/>
      <c r="Z25" s="74"/>
      <c r="AA25" s="67"/>
      <c r="AB25" s="211"/>
    </row>
    <row r="26" spans="1:28" x14ac:dyDescent="0.3">
      <c r="A26" s="61"/>
      <c r="B26" s="62"/>
      <c r="F26" s="74"/>
      <c r="G26" s="67"/>
      <c r="H26" s="211"/>
      <c r="J26" s="74"/>
      <c r="K26" s="67"/>
      <c r="L26" s="211"/>
      <c r="N26" s="74"/>
      <c r="O26" s="67"/>
      <c r="P26" s="211"/>
      <c r="R26" s="74"/>
      <c r="S26" s="67"/>
      <c r="T26" s="211"/>
      <c r="V26" s="74"/>
      <c r="W26" s="67"/>
      <c r="X26" s="211"/>
      <c r="Z26" s="74"/>
      <c r="AA26" s="67"/>
      <c r="AB26" s="211"/>
    </row>
    <row r="27" spans="1:28" x14ac:dyDescent="0.3">
      <c r="A27" s="69" t="s">
        <v>102</v>
      </c>
      <c r="B27" s="70"/>
      <c r="F27" s="71" t="s">
        <v>93</v>
      </c>
      <c r="G27" s="72">
        <f>+ROUND(G19*G21*$B$100/(LOOKUP(G20,$A$67:$A$100,$B$67:$B$100)),0)</f>
        <v>10740375970</v>
      </c>
      <c r="H27" s="75">
        <f>+ROUND(G27/$B$99,2)</f>
        <v>13747.82</v>
      </c>
      <c r="J27" s="71" t="s">
        <v>93</v>
      </c>
      <c r="K27" s="72">
        <f>+ROUND(K19*K21*$B$100/(LOOKUP(K20,$A$67:$A$100,$B$67:$B$100)),0)</f>
        <v>0</v>
      </c>
      <c r="L27" s="75">
        <f>+ROUND(K27/$B$99,2)</f>
        <v>0</v>
      </c>
      <c r="N27" s="71" t="s">
        <v>93</v>
      </c>
      <c r="O27" s="72">
        <f>_xlfn.IFNA(ROUND(O19*O21*$B$99/(LOOKUP(O20,$A$67:$A$99,$B$67:$B$99)),0),"")</f>
        <v>277122641</v>
      </c>
      <c r="P27" s="75">
        <f>IFERROR(ROUND(O27/$B$99,2),"")</f>
        <v>354.72</v>
      </c>
      <c r="R27" s="71" t="s">
        <v>93</v>
      </c>
      <c r="S27" s="72">
        <f>_xlfn.IFNA(ROUND(S19*S21*$B$99/(LOOKUP(S20,$A$67:$A$99,$B$67:$B$99)),0),"")</f>
        <v>111919411</v>
      </c>
      <c r="T27" s="75">
        <f>IFERROR(ROUND(S27/$B$99,2),"")</f>
        <v>143.26</v>
      </c>
      <c r="V27" s="71" t="s">
        <v>93</v>
      </c>
      <c r="W27" s="72">
        <f>_xlfn.IFNA(ROUND(W19*W21*$B$99/(LOOKUP(W20,$A$67:$A$99,$B$67:$B$99)),0),"")</f>
        <v>277617201</v>
      </c>
      <c r="X27" s="75">
        <f>IFERROR(ROUND(W27/$B$99,2),"")</f>
        <v>355.35</v>
      </c>
      <c r="Z27" s="71" t="s">
        <v>93</v>
      </c>
      <c r="AA27" s="72" t="str">
        <f>_xlfn.IFNA(ROUND(AA19*AA21*$B$99/(LOOKUP(AA20,$A$67:$A$99,$B$67:$B$99)),0),"")</f>
        <v/>
      </c>
      <c r="AB27" s="75" t="str">
        <f>IFERROR(ROUND(AA27/$B$99,2),"")</f>
        <v/>
      </c>
    </row>
    <row r="29" spans="1:28" x14ac:dyDescent="0.3">
      <c r="A29" s="59" t="s">
        <v>101</v>
      </c>
      <c r="B29" s="60"/>
      <c r="F29" s="76"/>
      <c r="G29" s="77" t="s">
        <v>101</v>
      </c>
      <c r="H29" s="78"/>
      <c r="J29" s="76"/>
      <c r="K29" s="77" t="s">
        <v>101</v>
      </c>
      <c r="L29" s="78"/>
      <c r="N29" s="76"/>
      <c r="O29" s="77" t="s">
        <v>101</v>
      </c>
      <c r="P29" s="78"/>
      <c r="R29" s="76"/>
      <c r="S29" s="77" t="s">
        <v>101</v>
      </c>
      <c r="T29" s="78"/>
      <c r="V29" s="76"/>
      <c r="W29" s="77" t="s">
        <v>101</v>
      </c>
      <c r="X29" s="78"/>
      <c r="Z29" s="76"/>
      <c r="AA29" s="77" t="s">
        <v>101</v>
      </c>
      <c r="AB29" s="78"/>
    </row>
    <row r="30" spans="1:28" x14ac:dyDescent="0.3">
      <c r="A30" s="61"/>
      <c r="B30" s="62"/>
      <c r="F30" s="74"/>
      <c r="G30" s="73"/>
      <c r="H30" s="68"/>
      <c r="J30" s="74"/>
      <c r="K30" s="73"/>
      <c r="L30" s="68"/>
      <c r="N30" s="74"/>
      <c r="O30" s="73"/>
      <c r="P30" s="68"/>
      <c r="R30" s="74"/>
      <c r="S30" s="73"/>
      <c r="T30" s="68"/>
      <c r="V30" s="74"/>
      <c r="W30" s="73"/>
      <c r="X30" s="68"/>
      <c r="Z30" s="74"/>
      <c r="AA30" s="73"/>
      <c r="AB30" s="68"/>
    </row>
    <row r="31" spans="1:28" ht="15" customHeight="1" x14ac:dyDescent="0.3">
      <c r="A31" s="61" t="s">
        <v>97</v>
      </c>
      <c r="B31" s="62"/>
      <c r="F31" s="63" t="s">
        <v>98</v>
      </c>
      <c r="G31" s="64">
        <v>8637696379</v>
      </c>
      <c r="H31" s="65" t="s">
        <v>89</v>
      </c>
      <c r="J31" s="63" t="s">
        <v>98</v>
      </c>
      <c r="K31" s="64">
        <v>342929055</v>
      </c>
      <c r="L31" s="65" t="s">
        <v>89</v>
      </c>
      <c r="N31" s="63" t="s">
        <v>98</v>
      </c>
      <c r="O31" s="64">
        <v>0</v>
      </c>
      <c r="P31" s="65"/>
      <c r="R31" s="63" t="s">
        <v>98</v>
      </c>
      <c r="S31" s="64">
        <v>11773814</v>
      </c>
      <c r="T31" s="65" t="s">
        <v>89</v>
      </c>
      <c r="V31" s="63" t="s">
        <v>98</v>
      </c>
      <c r="W31" s="64"/>
      <c r="X31" s="65"/>
      <c r="Z31" s="63" t="s">
        <v>98</v>
      </c>
      <c r="AA31" s="64"/>
      <c r="AB31" s="65" t="s">
        <v>89</v>
      </c>
    </row>
    <row r="32" spans="1:28" ht="15" customHeight="1" x14ac:dyDescent="0.3">
      <c r="A32" s="61" t="s">
        <v>99</v>
      </c>
      <c r="B32" s="62"/>
      <c r="F32" s="74"/>
      <c r="G32" s="73">
        <v>2014</v>
      </c>
      <c r="H32" s="211" t="s">
        <v>179</v>
      </c>
      <c r="J32" s="74"/>
      <c r="K32" s="73">
        <v>2008</v>
      </c>
      <c r="L32" s="211" t="s">
        <v>209</v>
      </c>
      <c r="N32" s="74"/>
      <c r="O32" s="73">
        <v>2000</v>
      </c>
      <c r="P32" s="211"/>
      <c r="R32" s="74"/>
      <c r="S32" s="73">
        <v>2018</v>
      </c>
      <c r="T32" s="211" t="s">
        <v>209</v>
      </c>
      <c r="V32" s="74"/>
      <c r="W32" s="73"/>
      <c r="X32" s="211" t="s">
        <v>197</v>
      </c>
      <c r="Z32" s="74"/>
      <c r="AA32" s="73"/>
      <c r="AB32" s="211" t="s">
        <v>197</v>
      </c>
    </row>
    <row r="33" spans="1:28" x14ac:dyDescent="0.3">
      <c r="A33" s="66" t="s">
        <v>100</v>
      </c>
      <c r="B33" s="62"/>
      <c r="F33" s="102">
        <v>0.2</v>
      </c>
      <c r="G33" s="96">
        <v>0.2</v>
      </c>
      <c r="H33" s="211"/>
      <c r="J33" s="102">
        <v>1</v>
      </c>
      <c r="K33" s="67">
        <v>1</v>
      </c>
      <c r="L33" s="211"/>
      <c r="N33" s="102"/>
      <c r="O33" s="67">
        <v>0</v>
      </c>
      <c r="P33" s="211"/>
      <c r="R33" s="102">
        <v>1</v>
      </c>
      <c r="S33" s="67">
        <v>1</v>
      </c>
      <c r="T33" s="211"/>
      <c r="V33" s="102">
        <v>1</v>
      </c>
      <c r="W33" s="67">
        <v>1</v>
      </c>
      <c r="X33" s="211"/>
      <c r="Z33" s="102">
        <v>1</v>
      </c>
      <c r="AA33" s="67">
        <v>1</v>
      </c>
      <c r="AB33" s="211"/>
    </row>
    <row r="34" spans="1:28" ht="20.100000000000001" customHeight="1" x14ac:dyDescent="0.3">
      <c r="A34" s="66"/>
      <c r="B34" s="62"/>
      <c r="F34" s="74"/>
      <c r="G34" s="67"/>
      <c r="H34" s="211"/>
      <c r="J34" s="74"/>
      <c r="K34" s="67"/>
      <c r="L34" s="211"/>
      <c r="N34" s="74"/>
      <c r="O34" s="67"/>
      <c r="P34" s="211"/>
      <c r="R34" s="74"/>
      <c r="S34" s="67"/>
      <c r="T34" s="211"/>
      <c r="V34" s="74"/>
      <c r="W34" s="67"/>
      <c r="X34" s="211"/>
      <c r="Z34" s="74"/>
      <c r="AA34" s="67"/>
      <c r="AB34" s="211"/>
    </row>
    <row r="35" spans="1:28" ht="20.100000000000001" customHeight="1" x14ac:dyDescent="0.3">
      <c r="A35" s="66"/>
      <c r="B35" s="62"/>
      <c r="F35" s="74"/>
      <c r="G35" s="67"/>
      <c r="H35" s="211"/>
      <c r="J35" s="74"/>
      <c r="K35" s="67"/>
      <c r="L35" s="211"/>
      <c r="N35" s="74"/>
      <c r="O35" s="67"/>
      <c r="P35" s="211"/>
      <c r="R35" s="74"/>
      <c r="S35" s="67"/>
      <c r="T35" s="211"/>
      <c r="V35" s="74"/>
      <c r="W35" s="67"/>
      <c r="X35" s="211"/>
      <c r="Z35" s="74"/>
      <c r="AA35" s="67"/>
      <c r="AB35" s="211"/>
    </row>
    <row r="36" spans="1:28" ht="20.100000000000001" customHeight="1" x14ac:dyDescent="0.3">
      <c r="A36" s="66"/>
      <c r="B36" s="62"/>
      <c r="F36" s="74"/>
      <c r="G36" s="67"/>
      <c r="H36" s="211"/>
      <c r="J36" s="74"/>
      <c r="K36" s="67"/>
      <c r="L36" s="211"/>
      <c r="N36" s="74"/>
      <c r="O36" s="67"/>
      <c r="P36" s="211"/>
      <c r="R36" s="74"/>
      <c r="S36" s="67"/>
      <c r="T36" s="211"/>
      <c r="V36" s="74"/>
      <c r="W36" s="67"/>
      <c r="X36" s="211"/>
      <c r="Z36" s="74"/>
      <c r="AA36" s="67"/>
      <c r="AB36" s="211"/>
    </row>
    <row r="37" spans="1:28" ht="20.100000000000001" customHeight="1" x14ac:dyDescent="0.3">
      <c r="A37" s="66"/>
      <c r="B37" s="62"/>
      <c r="F37" s="74"/>
      <c r="G37" s="67"/>
      <c r="H37" s="211"/>
      <c r="J37" s="74"/>
      <c r="K37" s="67"/>
      <c r="L37" s="211"/>
      <c r="N37" s="74"/>
      <c r="O37" s="67"/>
      <c r="P37" s="211"/>
      <c r="R37" s="74"/>
      <c r="S37" s="67"/>
      <c r="T37" s="211"/>
      <c r="V37" s="74"/>
      <c r="W37" s="67"/>
      <c r="X37" s="211"/>
      <c r="Z37" s="74"/>
      <c r="AA37" s="67"/>
      <c r="AB37" s="211"/>
    </row>
    <row r="38" spans="1:28" ht="20.100000000000001" customHeight="1" x14ac:dyDescent="0.3">
      <c r="A38" s="61"/>
      <c r="B38" s="62"/>
      <c r="F38" s="74"/>
      <c r="G38" s="67"/>
      <c r="H38" s="211"/>
      <c r="J38" s="74"/>
      <c r="K38" s="67"/>
      <c r="L38" s="211"/>
      <c r="N38" s="74"/>
      <c r="O38" s="67"/>
      <c r="P38" s="211"/>
      <c r="R38" s="74"/>
      <c r="S38" s="67"/>
      <c r="T38" s="211"/>
      <c r="V38" s="74"/>
      <c r="W38" s="67"/>
      <c r="X38" s="211"/>
      <c r="Z38" s="74"/>
      <c r="AA38" s="67"/>
      <c r="AB38" s="211"/>
    </row>
    <row r="39" spans="1:28" x14ac:dyDescent="0.3">
      <c r="A39" s="69" t="s">
        <v>102</v>
      </c>
      <c r="B39" s="70"/>
      <c r="F39" s="71" t="s">
        <v>93</v>
      </c>
      <c r="G39" s="72">
        <f>_xlfn.IFNA(ROUND(G31*G33*$B$99/(LOOKUP(G32,$A$67:$A$99,$B$67:$B$99)),0),"")</f>
        <v>2190951687</v>
      </c>
      <c r="H39" s="75">
        <f>IFERROR(ROUND(G39/$B$99,2),"")</f>
        <v>2804.45</v>
      </c>
      <c r="J39" s="71" t="s">
        <v>93</v>
      </c>
      <c r="K39" s="72">
        <f>+ROUND(K31*K33*$B$99/(LOOKUP(K32,$A$67:$A$99,$B$67:$B$99)),0)</f>
        <v>580521302</v>
      </c>
      <c r="L39" s="75">
        <f>+ROUND(K39/$B$99,2)</f>
        <v>743.07</v>
      </c>
      <c r="N39" s="71" t="s">
        <v>93</v>
      </c>
      <c r="O39" s="72">
        <f>_xlfn.IFNA(ROUND(O31*O33*$B$99/(LOOKUP(O32,$A$67:$A$99,$B$67:$B$99)),0),"")</f>
        <v>0</v>
      </c>
      <c r="P39" s="75">
        <f>IFERROR(ROUND(O39/$B$99,2),"")</f>
        <v>0</v>
      </c>
      <c r="R39" s="71" t="s">
        <v>134</v>
      </c>
      <c r="S39" s="72">
        <f>_xlfn.IFNA(ROUND(S31*S33*$B$99/(LOOKUP(S32,$A$67:$A$99,$B$67:$B$99)),0),"")</f>
        <v>11773814</v>
      </c>
      <c r="T39" s="75">
        <f>IFERROR(ROUND(S39/$B$99,2),"")</f>
        <v>15.07</v>
      </c>
      <c r="V39" s="71" t="s">
        <v>134</v>
      </c>
      <c r="W39" s="72" t="str">
        <f>_xlfn.IFNA(ROUND(W31*W33*$B$99/(LOOKUP(W32,$A$67:$A$99,$B$67:$B$99)),0),"")</f>
        <v/>
      </c>
      <c r="X39" s="75" t="str">
        <f>IFERROR(ROUND(W39/$B$99,2),"")</f>
        <v/>
      </c>
      <c r="Z39" s="71" t="s">
        <v>93</v>
      </c>
      <c r="AA39" s="72" t="str">
        <f>_xlfn.IFNA(ROUND(AA31*AA33*$B$99/(LOOKUP(AA32,$A$67:$A$99,$B$67:$B$99)),0),"")</f>
        <v/>
      </c>
      <c r="AB39" s="75" t="str">
        <f>IFERROR(ROUND(AA39/$B$99,2),"")</f>
        <v/>
      </c>
    </row>
    <row r="41" spans="1:28" x14ac:dyDescent="0.3">
      <c r="A41" s="59" t="s">
        <v>152</v>
      </c>
      <c r="B41" s="60"/>
      <c r="F41" s="76"/>
      <c r="G41" s="77" t="s">
        <v>152</v>
      </c>
      <c r="H41" s="78"/>
      <c r="J41" s="76"/>
      <c r="K41" s="77" t="s">
        <v>152</v>
      </c>
      <c r="L41" s="78"/>
      <c r="N41" s="76"/>
      <c r="O41" s="77" t="s">
        <v>152</v>
      </c>
      <c r="P41" s="78"/>
      <c r="R41" s="76"/>
      <c r="S41" s="77" t="s">
        <v>152</v>
      </c>
      <c r="T41" s="78"/>
      <c r="V41" s="76"/>
      <c r="W41" s="77" t="s">
        <v>152</v>
      </c>
      <c r="X41" s="78"/>
      <c r="Z41" s="76"/>
      <c r="AA41" s="77" t="s">
        <v>152</v>
      </c>
      <c r="AB41" s="78"/>
    </row>
    <row r="42" spans="1:28" x14ac:dyDescent="0.3">
      <c r="A42" s="61"/>
      <c r="B42" s="62"/>
      <c r="F42" s="74"/>
      <c r="G42" s="73"/>
      <c r="H42" s="68"/>
      <c r="J42" s="74"/>
      <c r="K42" s="73"/>
      <c r="L42" s="68"/>
      <c r="N42" s="74"/>
      <c r="O42" s="73"/>
      <c r="P42" s="68"/>
      <c r="R42" s="74"/>
      <c r="S42" s="73"/>
      <c r="T42" s="68"/>
      <c r="V42" s="74"/>
      <c r="W42" s="73"/>
      <c r="X42" s="68"/>
      <c r="Z42" s="74"/>
      <c r="AA42" s="73"/>
      <c r="AB42" s="68"/>
    </row>
    <row r="43" spans="1:28" x14ac:dyDescent="0.3">
      <c r="A43" s="61" t="s">
        <v>97</v>
      </c>
      <c r="B43" s="62"/>
      <c r="F43" s="63" t="s">
        <v>98</v>
      </c>
      <c r="G43" s="64"/>
      <c r="H43" s="65"/>
      <c r="J43" s="63" t="s">
        <v>98</v>
      </c>
      <c r="K43" s="64"/>
      <c r="L43" s="65" t="s">
        <v>89</v>
      </c>
      <c r="N43" s="63" t="s">
        <v>98</v>
      </c>
      <c r="O43" s="64">
        <v>0</v>
      </c>
      <c r="P43" s="65"/>
      <c r="R43" s="63" t="s">
        <v>98</v>
      </c>
      <c r="S43" s="64"/>
      <c r="T43" s="65" t="s">
        <v>89</v>
      </c>
      <c r="V43" s="63" t="s">
        <v>98</v>
      </c>
      <c r="W43" s="64"/>
      <c r="X43" s="65"/>
      <c r="Z43" s="63" t="s">
        <v>98</v>
      </c>
      <c r="AA43" s="64"/>
      <c r="AB43" s="65" t="s">
        <v>89</v>
      </c>
    </row>
    <row r="44" spans="1:28" ht="15" customHeight="1" x14ac:dyDescent="0.3">
      <c r="A44" s="61" t="s">
        <v>99</v>
      </c>
      <c r="B44" s="62"/>
      <c r="F44" s="74"/>
      <c r="G44" s="73">
        <v>2019</v>
      </c>
      <c r="H44" s="211" t="s">
        <v>180</v>
      </c>
      <c r="J44" s="74"/>
      <c r="K44" s="73">
        <v>2019</v>
      </c>
      <c r="L44" s="211" t="s">
        <v>180</v>
      </c>
      <c r="N44" s="74"/>
      <c r="O44" s="73">
        <v>2000</v>
      </c>
      <c r="P44" s="211"/>
      <c r="R44" s="74"/>
      <c r="S44" s="73"/>
      <c r="T44" s="211" t="s">
        <v>197</v>
      </c>
      <c r="V44" s="74"/>
      <c r="W44" s="73"/>
      <c r="X44" s="211" t="s">
        <v>197</v>
      </c>
      <c r="Z44" s="74"/>
      <c r="AA44" s="73"/>
      <c r="AB44" s="211" t="s">
        <v>197</v>
      </c>
    </row>
    <row r="45" spans="1:28" x14ac:dyDescent="0.3">
      <c r="A45" s="66" t="s">
        <v>100</v>
      </c>
      <c r="B45" s="62"/>
      <c r="F45" s="102">
        <v>0</v>
      </c>
      <c r="G45" s="67">
        <v>0</v>
      </c>
      <c r="H45" s="211"/>
      <c r="J45" s="102">
        <v>0.5</v>
      </c>
      <c r="K45" s="67">
        <v>0</v>
      </c>
      <c r="L45" s="211"/>
      <c r="N45" s="102"/>
      <c r="O45" s="67">
        <v>0</v>
      </c>
      <c r="P45" s="211"/>
      <c r="R45" s="102">
        <v>1</v>
      </c>
      <c r="S45" s="67">
        <v>1</v>
      </c>
      <c r="T45" s="211"/>
      <c r="V45" s="102"/>
      <c r="W45" s="67">
        <v>0</v>
      </c>
      <c r="X45" s="211"/>
      <c r="Z45" s="102">
        <v>1</v>
      </c>
      <c r="AA45" s="67">
        <v>1</v>
      </c>
      <c r="AB45" s="211"/>
    </row>
    <row r="46" spans="1:28" x14ac:dyDescent="0.3">
      <c r="A46" s="66"/>
      <c r="B46" s="62"/>
      <c r="F46" s="74"/>
      <c r="G46" s="67"/>
      <c r="H46" s="211"/>
      <c r="J46" s="74"/>
      <c r="K46" s="67"/>
      <c r="L46" s="211"/>
      <c r="N46" s="74"/>
      <c r="O46" s="67"/>
      <c r="P46" s="211"/>
      <c r="R46" s="74"/>
      <c r="S46" s="67"/>
      <c r="T46" s="211"/>
      <c r="V46" s="74"/>
      <c r="W46" s="67"/>
      <c r="X46" s="211"/>
      <c r="Z46" s="74"/>
      <c r="AA46" s="67"/>
      <c r="AB46" s="211"/>
    </row>
    <row r="47" spans="1:28" x14ac:dyDescent="0.3">
      <c r="A47" s="66"/>
      <c r="B47" s="62"/>
      <c r="F47" s="74"/>
      <c r="G47" s="67"/>
      <c r="H47" s="211"/>
      <c r="J47" s="74"/>
      <c r="K47" s="67"/>
      <c r="L47" s="211"/>
      <c r="N47" s="74"/>
      <c r="O47" s="67"/>
      <c r="P47" s="211"/>
      <c r="R47" s="74"/>
      <c r="S47" s="67"/>
      <c r="T47" s="211"/>
      <c r="V47" s="74"/>
      <c r="W47" s="67"/>
      <c r="X47" s="211"/>
      <c r="Z47" s="74"/>
      <c r="AA47" s="67"/>
      <c r="AB47" s="211"/>
    </row>
    <row r="48" spans="1:28" x14ac:dyDescent="0.3">
      <c r="A48" s="66"/>
      <c r="B48" s="62"/>
      <c r="F48" s="74"/>
      <c r="G48" s="67"/>
      <c r="H48" s="211"/>
      <c r="J48" s="74"/>
      <c r="K48" s="67"/>
      <c r="L48" s="211"/>
      <c r="N48" s="74"/>
      <c r="O48" s="67"/>
      <c r="P48" s="211"/>
      <c r="R48" s="74"/>
      <c r="S48" s="67"/>
      <c r="T48" s="211"/>
      <c r="V48" s="74"/>
      <c r="W48" s="67"/>
      <c r="X48" s="211"/>
      <c r="Z48" s="74"/>
      <c r="AA48" s="67"/>
      <c r="AB48" s="211"/>
    </row>
    <row r="49" spans="1:28" x14ac:dyDescent="0.3">
      <c r="A49" s="66"/>
      <c r="B49" s="62"/>
      <c r="F49" s="74"/>
      <c r="G49" s="67"/>
      <c r="H49" s="211"/>
      <c r="J49" s="74"/>
      <c r="K49" s="67"/>
      <c r="L49" s="211"/>
      <c r="N49" s="74"/>
      <c r="O49" s="67"/>
      <c r="P49" s="211"/>
      <c r="R49" s="74"/>
      <c r="S49" s="67"/>
      <c r="T49" s="211"/>
      <c r="V49" s="74"/>
      <c r="W49" s="67"/>
      <c r="X49" s="211"/>
      <c r="Z49" s="74"/>
      <c r="AA49" s="67"/>
      <c r="AB49" s="211"/>
    </row>
    <row r="50" spans="1:28" x14ac:dyDescent="0.3">
      <c r="A50" s="61"/>
      <c r="B50" s="62"/>
      <c r="F50" s="74"/>
      <c r="G50" s="67"/>
      <c r="H50" s="211"/>
      <c r="J50" s="74"/>
      <c r="K50" s="67"/>
      <c r="L50" s="211"/>
      <c r="N50" s="74"/>
      <c r="O50" s="67"/>
      <c r="P50" s="211"/>
      <c r="R50" s="74"/>
      <c r="S50" s="67"/>
      <c r="T50" s="211"/>
      <c r="V50" s="74"/>
      <c r="W50" s="67"/>
      <c r="X50" s="211"/>
      <c r="Z50" s="74"/>
      <c r="AA50" s="67"/>
      <c r="AB50" s="211"/>
    </row>
    <row r="51" spans="1:28" x14ac:dyDescent="0.3">
      <c r="A51" s="69" t="s">
        <v>102</v>
      </c>
      <c r="B51" s="70"/>
      <c r="F51" s="71" t="s">
        <v>93</v>
      </c>
      <c r="G51" s="72">
        <f>_xlfn.IFNA(ROUND(G43*G45*$B$99/(LOOKUP(G44,$A$67:$A$99,$B$67:$B$99)),0),"")</f>
        <v>0</v>
      </c>
      <c r="H51" s="75">
        <f>IFERROR(ROUND(G51/$B$99,2),"")</f>
        <v>0</v>
      </c>
      <c r="J51" s="71" t="s">
        <v>93</v>
      </c>
      <c r="K51" s="72">
        <f>_xlfn.IFNA(ROUND(K43*K45*$B$99/(LOOKUP(K44,$A$67:$A$99,$B$67:$B$99)),0),"")</f>
        <v>0</v>
      </c>
      <c r="L51" s="75">
        <f>IFERROR(ROUND(K51/$B$99,2),"")</f>
        <v>0</v>
      </c>
      <c r="N51" s="71" t="s">
        <v>93</v>
      </c>
      <c r="O51" s="72">
        <f>_xlfn.IFNA(ROUND(O43*O45*$B$99/(LOOKUP(O44,$A$67:$A$99,$B$67:$B$99)),0),"")</f>
        <v>0</v>
      </c>
      <c r="P51" s="75">
        <f>IFERROR(ROUND(O51/$B$99,2),"")</f>
        <v>0</v>
      </c>
      <c r="R51" s="71" t="s">
        <v>134</v>
      </c>
      <c r="S51" s="72" t="str">
        <f>_xlfn.IFNA(ROUND(S43*S45*$B$99/(LOOKUP(S44,$A$67:$A$99,$B$67:$B$99)),0),"")</f>
        <v/>
      </c>
      <c r="T51" s="75" t="str">
        <f>IFERROR(ROUND(S51/$B$99,2),"")</f>
        <v/>
      </c>
      <c r="V51" s="71"/>
      <c r="W51" s="72" t="str">
        <f>_xlfn.IFNA(ROUND(W43*W45*$B$99/(LOOKUP(W44,$A$67:$A$99,$B$67:$B$99)),0),"")</f>
        <v/>
      </c>
      <c r="X51" s="75" t="str">
        <f>IFERROR(ROUND(W51/$B$99,2),"")</f>
        <v/>
      </c>
      <c r="Z51" s="71" t="s">
        <v>93</v>
      </c>
      <c r="AA51" s="72" t="str">
        <f>_xlfn.IFNA(ROUND(AA43*AA45*$B$99/(LOOKUP(AA44,$A$67:$A$99,$B$67:$B$99)),0),"")</f>
        <v/>
      </c>
      <c r="AB51" s="75" t="str">
        <f>IFERROR(ROUND(AA51/$B$99,2),"")</f>
        <v/>
      </c>
    </row>
    <row r="53" spans="1:28" x14ac:dyDescent="0.3">
      <c r="A53" s="59" t="s">
        <v>160</v>
      </c>
      <c r="B53" s="60"/>
      <c r="F53" s="76"/>
      <c r="G53" s="77" t="s">
        <v>160</v>
      </c>
      <c r="H53" s="78"/>
      <c r="J53" s="76"/>
      <c r="K53" s="77" t="s">
        <v>160</v>
      </c>
      <c r="L53" s="78"/>
      <c r="N53" s="76"/>
      <c r="O53" s="77" t="s">
        <v>160</v>
      </c>
      <c r="P53" s="78"/>
      <c r="R53" s="76"/>
      <c r="S53" s="77" t="s">
        <v>160</v>
      </c>
      <c r="T53" s="78"/>
      <c r="V53" s="76"/>
      <c r="W53" s="77" t="s">
        <v>160</v>
      </c>
      <c r="X53" s="78"/>
      <c r="Z53" s="76"/>
      <c r="AA53" s="77" t="s">
        <v>160</v>
      </c>
      <c r="AB53" s="78"/>
    </row>
    <row r="54" spans="1:28" x14ac:dyDescent="0.3">
      <c r="A54" s="61"/>
      <c r="B54" s="62"/>
      <c r="F54" s="74"/>
      <c r="G54" s="73"/>
      <c r="H54" s="68"/>
      <c r="J54" s="74"/>
      <c r="K54" s="73"/>
      <c r="L54" s="68"/>
      <c r="N54" s="74"/>
      <c r="O54" s="73"/>
      <c r="P54" s="68"/>
      <c r="R54" s="74"/>
      <c r="S54" s="73"/>
      <c r="T54" s="68"/>
      <c r="V54" s="74"/>
      <c r="W54" s="73"/>
      <c r="X54" s="68"/>
      <c r="Z54" s="74"/>
      <c r="AA54" s="73"/>
      <c r="AB54" s="68"/>
    </row>
    <row r="55" spans="1:28" x14ac:dyDescent="0.3">
      <c r="A55" s="61" t="s">
        <v>97</v>
      </c>
      <c r="B55" s="62"/>
      <c r="F55" s="63" t="s">
        <v>98</v>
      </c>
      <c r="G55" s="64">
        <v>0</v>
      </c>
      <c r="H55" s="65"/>
      <c r="J55" s="63" t="s">
        <v>98</v>
      </c>
      <c r="K55" s="64">
        <v>0</v>
      </c>
      <c r="L55" s="65"/>
      <c r="N55" s="63" t="s">
        <v>98</v>
      </c>
      <c r="O55" s="64">
        <v>0</v>
      </c>
      <c r="P55" s="65"/>
      <c r="R55" s="63" t="s">
        <v>98</v>
      </c>
      <c r="S55" s="64"/>
      <c r="T55" s="65" t="s">
        <v>89</v>
      </c>
      <c r="V55" s="63" t="s">
        <v>98</v>
      </c>
      <c r="W55" s="64"/>
      <c r="X55" s="65"/>
      <c r="Z55" s="63" t="s">
        <v>98</v>
      </c>
      <c r="AA55" s="64"/>
      <c r="AB55" s="65"/>
    </row>
    <row r="56" spans="1:28" ht="15" customHeight="1" x14ac:dyDescent="0.3">
      <c r="A56" s="61" t="s">
        <v>99</v>
      </c>
      <c r="B56" s="62"/>
      <c r="F56" s="74"/>
      <c r="G56" s="73">
        <v>2000</v>
      </c>
      <c r="H56" s="211"/>
      <c r="J56" s="74"/>
      <c r="K56" s="73">
        <v>2000</v>
      </c>
      <c r="L56" s="211"/>
      <c r="N56" s="74"/>
      <c r="O56" s="73">
        <v>2000</v>
      </c>
      <c r="P56" s="211"/>
      <c r="R56" s="74"/>
      <c r="S56" s="73"/>
      <c r="T56" s="211" t="s">
        <v>197</v>
      </c>
      <c r="V56" s="74"/>
      <c r="W56" s="73"/>
      <c r="X56" s="211" t="s">
        <v>197</v>
      </c>
      <c r="Z56" s="74"/>
      <c r="AA56" s="73"/>
      <c r="AB56" s="211" t="s">
        <v>197</v>
      </c>
    </row>
    <row r="57" spans="1:28" x14ac:dyDescent="0.3">
      <c r="A57" s="66" t="s">
        <v>100</v>
      </c>
      <c r="B57" s="62"/>
      <c r="F57" s="102"/>
      <c r="G57" s="67">
        <v>0</v>
      </c>
      <c r="H57" s="211"/>
      <c r="J57" s="102"/>
      <c r="K57" s="67">
        <v>0</v>
      </c>
      <c r="L57" s="211"/>
      <c r="N57" s="102"/>
      <c r="O57" s="67">
        <v>0</v>
      </c>
      <c r="P57" s="211"/>
      <c r="R57" s="102">
        <v>1</v>
      </c>
      <c r="S57" s="67">
        <v>1</v>
      </c>
      <c r="T57" s="211"/>
      <c r="V57" s="102"/>
      <c r="W57" s="67">
        <v>0</v>
      </c>
      <c r="X57" s="211"/>
      <c r="Z57" s="102"/>
      <c r="AA57" s="67">
        <v>0</v>
      </c>
      <c r="AB57" s="211"/>
    </row>
    <row r="58" spans="1:28" x14ac:dyDescent="0.3">
      <c r="A58" s="66"/>
      <c r="B58" s="62"/>
      <c r="F58" s="74"/>
      <c r="G58" s="67"/>
      <c r="H58" s="211"/>
      <c r="J58" s="74"/>
      <c r="K58" s="67"/>
      <c r="L58" s="211"/>
      <c r="N58" s="74"/>
      <c r="O58" s="67"/>
      <c r="P58" s="211"/>
      <c r="R58" s="74"/>
      <c r="S58" s="67"/>
      <c r="T58" s="211"/>
      <c r="V58" s="74"/>
      <c r="W58" s="67"/>
      <c r="X58" s="211"/>
      <c r="Z58" s="74"/>
      <c r="AA58" s="67"/>
      <c r="AB58" s="211"/>
    </row>
    <row r="59" spans="1:28" x14ac:dyDescent="0.3">
      <c r="A59" s="66"/>
      <c r="B59" s="62"/>
      <c r="F59" s="74"/>
      <c r="G59" s="67"/>
      <c r="H59" s="211"/>
      <c r="J59" s="74"/>
      <c r="K59" s="67"/>
      <c r="L59" s="211"/>
      <c r="N59" s="74"/>
      <c r="O59" s="67"/>
      <c r="P59" s="211"/>
      <c r="R59" s="74"/>
      <c r="S59" s="67"/>
      <c r="T59" s="211"/>
      <c r="V59" s="74"/>
      <c r="W59" s="67"/>
      <c r="X59" s="211"/>
      <c r="Z59" s="74"/>
      <c r="AA59" s="67"/>
      <c r="AB59" s="211"/>
    </row>
    <row r="60" spans="1:28" x14ac:dyDescent="0.3">
      <c r="A60" s="66"/>
      <c r="B60" s="62"/>
      <c r="F60" s="74"/>
      <c r="G60" s="67"/>
      <c r="H60" s="211"/>
      <c r="J60" s="74"/>
      <c r="K60" s="67"/>
      <c r="L60" s="211"/>
      <c r="N60" s="74"/>
      <c r="O60" s="67"/>
      <c r="P60" s="211"/>
      <c r="R60" s="74"/>
      <c r="S60" s="67"/>
      <c r="T60" s="211"/>
      <c r="V60" s="74"/>
      <c r="W60" s="67"/>
      <c r="X60" s="211"/>
      <c r="Z60" s="74"/>
      <c r="AA60" s="67"/>
      <c r="AB60" s="211"/>
    </row>
    <row r="61" spans="1:28" x14ac:dyDescent="0.3">
      <c r="A61" s="66"/>
      <c r="B61" s="62"/>
      <c r="F61" s="74"/>
      <c r="G61" s="67"/>
      <c r="H61" s="211"/>
      <c r="J61" s="74"/>
      <c r="K61" s="67"/>
      <c r="L61" s="211"/>
      <c r="N61" s="74"/>
      <c r="O61" s="67"/>
      <c r="P61" s="211"/>
      <c r="R61" s="74"/>
      <c r="S61" s="67"/>
      <c r="T61" s="211"/>
      <c r="V61" s="74"/>
      <c r="W61" s="67"/>
      <c r="X61" s="211"/>
      <c r="Z61" s="74"/>
      <c r="AA61" s="67"/>
      <c r="AB61" s="211"/>
    </row>
    <row r="62" spans="1:28" x14ac:dyDescent="0.3">
      <c r="A62" s="61"/>
      <c r="B62" s="62"/>
      <c r="F62" s="74"/>
      <c r="G62" s="67"/>
      <c r="H62" s="211"/>
      <c r="J62" s="74"/>
      <c r="K62" s="67"/>
      <c r="L62" s="211"/>
      <c r="N62" s="74"/>
      <c r="O62" s="67"/>
      <c r="P62" s="211"/>
      <c r="R62" s="74"/>
      <c r="S62" s="67"/>
      <c r="T62" s="211"/>
      <c r="V62" s="74"/>
      <c r="W62" s="67"/>
      <c r="X62" s="211"/>
      <c r="Z62" s="74"/>
      <c r="AA62" s="67"/>
      <c r="AB62" s="211"/>
    </row>
    <row r="63" spans="1:28" x14ac:dyDescent="0.3">
      <c r="A63" s="69" t="s">
        <v>102</v>
      </c>
      <c r="B63" s="70"/>
      <c r="F63" s="71" t="s">
        <v>93</v>
      </c>
      <c r="G63" s="72">
        <f>_xlfn.IFNA(ROUND(G55*G57*$B$99/(LOOKUP(G56,$A$67:$A$99,$B$67:$B$99)),0),"")</f>
        <v>0</v>
      </c>
      <c r="H63" s="75">
        <f>IFERROR(ROUND(G63/$B$99,2),"")</f>
        <v>0</v>
      </c>
      <c r="J63" s="71" t="s">
        <v>93</v>
      </c>
      <c r="K63" s="72">
        <f>_xlfn.IFNA(ROUND(K55*K57*$B$99/(LOOKUP(K56,$A$67:$A$99,$B$67:$B$99)),0),"")</f>
        <v>0</v>
      </c>
      <c r="L63" s="75">
        <f>IFERROR(ROUND(K63/$B$99,2),"")</f>
        <v>0</v>
      </c>
      <c r="N63" s="71" t="s">
        <v>93</v>
      </c>
      <c r="O63" s="72">
        <f>_xlfn.IFNA(ROUND(O55*O57*$B$99/(LOOKUP(O56,$A$67:$A$99,$B$67:$B$99)),0),"")</f>
        <v>0</v>
      </c>
      <c r="P63" s="75">
        <f>IFERROR(ROUND(O63/$B$99,2),"")</f>
        <v>0</v>
      </c>
      <c r="R63" s="71" t="s">
        <v>134</v>
      </c>
      <c r="S63" s="72" t="str">
        <f>_xlfn.IFNA(ROUND(S55*S57*$B$99/(LOOKUP(S56,$A$67:$A$99,$B$67:$B$99)),0),"")</f>
        <v/>
      </c>
      <c r="T63" s="75" t="str">
        <f>IFERROR(ROUND(S63/$B$99,2),"")</f>
        <v/>
      </c>
      <c r="V63" s="71"/>
      <c r="W63" s="72" t="str">
        <f>_xlfn.IFNA(ROUND(W55*W57*$B$99/(LOOKUP(W56,$A$67:$A$99,$B$67:$B$99)),0),"")</f>
        <v/>
      </c>
      <c r="X63" s="75" t="str">
        <f>IFERROR(ROUND(W63/$B$99,2),"")</f>
        <v/>
      </c>
      <c r="Z63" s="71"/>
      <c r="AA63" s="72" t="str">
        <f>_xlfn.IFNA(ROUND(AA55*AA57*$B$99/(LOOKUP(AA56,$A$67:$A$99,$B$67:$B$99)),0),"")</f>
        <v/>
      </c>
      <c r="AB63" s="75" t="str">
        <f>IFERROR(ROUND(AA63/$B$99,2),"")</f>
        <v/>
      </c>
    </row>
    <row r="67" spans="1:2" ht="15.6" x14ac:dyDescent="0.3">
      <c r="A67" s="79">
        <v>1986</v>
      </c>
      <c r="B67" s="195">
        <v>16811</v>
      </c>
    </row>
    <row r="68" spans="1:2" ht="15.6" x14ac:dyDescent="0.3">
      <c r="A68" s="79">
        <v>1987</v>
      </c>
      <c r="B68" s="195">
        <v>20510</v>
      </c>
    </row>
    <row r="69" spans="1:2" ht="15.6" x14ac:dyDescent="0.3">
      <c r="A69" s="79">
        <v>1988</v>
      </c>
      <c r="B69" s="195">
        <v>25637</v>
      </c>
    </row>
    <row r="70" spans="1:2" ht="15.6" x14ac:dyDescent="0.3">
      <c r="A70" s="79">
        <v>1989</v>
      </c>
      <c r="B70" s="195">
        <v>32560</v>
      </c>
    </row>
    <row r="71" spans="1:2" ht="15.6" x14ac:dyDescent="0.3">
      <c r="A71" s="79">
        <v>1990</v>
      </c>
      <c r="B71" s="195">
        <v>41025</v>
      </c>
    </row>
    <row r="72" spans="1:2" ht="15.6" x14ac:dyDescent="0.3">
      <c r="A72" s="79">
        <v>1991</v>
      </c>
      <c r="B72" s="195">
        <v>51716</v>
      </c>
    </row>
    <row r="73" spans="1:2" ht="15.6" x14ac:dyDescent="0.3">
      <c r="A73" s="79">
        <v>1992</v>
      </c>
      <c r="B73" s="195">
        <v>65190</v>
      </c>
    </row>
    <row r="74" spans="1:2" ht="15.6" x14ac:dyDescent="0.3">
      <c r="A74" s="79">
        <v>1993</v>
      </c>
      <c r="B74" s="195">
        <v>81510</v>
      </c>
    </row>
    <row r="75" spans="1:2" ht="15.6" x14ac:dyDescent="0.3">
      <c r="A75" s="79">
        <v>1994</v>
      </c>
      <c r="B75" s="195">
        <v>98700</v>
      </c>
    </row>
    <row r="76" spans="1:2" ht="15.6" x14ac:dyDescent="0.3">
      <c r="A76" s="79">
        <v>1995</v>
      </c>
      <c r="B76" s="195">
        <v>118934</v>
      </c>
    </row>
    <row r="77" spans="1:2" ht="15.6" x14ac:dyDescent="0.3">
      <c r="A77" s="79">
        <v>1996</v>
      </c>
      <c r="B77" s="195">
        <v>142125</v>
      </c>
    </row>
    <row r="78" spans="1:2" ht="15.6" x14ac:dyDescent="0.3">
      <c r="A78" s="79">
        <v>1997</v>
      </c>
      <c r="B78" s="195">
        <v>172005</v>
      </c>
    </row>
    <row r="79" spans="1:2" ht="15.6" x14ac:dyDescent="0.3">
      <c r="A79" s="79">
        <v>1998</v>
      </c>
      <c r="B79" s="195">
        <v>203826</v>
      </c>
    </row>
    <row r="80" spans="1:2" ht="15.6" x14ac:dyDescent="0.3">
      <c r="A80" s="79">
        <v>1999</v>
      </c>
      <c r="B80" s="195">
        <v>236460</v>
      </c>
    </row>
    <row r="81" spans="1:2" ht="15.6" x14ac:dyDescent="0.3">
      <c r="A81" s="79">
        <v>2000</v>
      </c>
      <c r="B81" s="195">
        <v>260100</v>
      </c>
    </row>
    <row r="82" spans="1:2" ht="15.6" x14ac:dyDescent="0.3">
      <c r="A82" s="79">
        <v>2001</v>
      </c>
      <c r="B82" s="195">
        <v>286000</v>
      </c>
    </row>
    <row r="83" spans="1:2" ht="15.6" x14ac:dyDescent="0.3">
      <c r="A83" s="79">
        <v>2002</v>
      </c>
      <c r="B83" s="195">
        <v>309000</v>
      </c>
    </row>
    <row r="84" spans="1:2" ht="15.6" x14ac:dyDescent="0.3">
      <c r="A84" s="79">
        <v>2003</v>
      </c>
      <c r="B84" s="195">
        <v>332000</v>
      </c>
    </row>
    <row r="85" spans="1:2" ht="15.6" x14ac:dyDescent="0.3">
      <c r="A85" s="79">
        <v>2004</v>
      </c>
      <c r="B85" s="195">
        <v>358000</v>
      </c>
    </row>
    <row r="86" spans="1:2" ht="15.6" x14ac:dyDescent="0.3">
      <c r="A86" s="79">
        <v>2005</v>
      </c>
      <c r="B86" s="195">
        <v>381500</v>
      </c>
    </row>
    <row r="87" spans="1:2" ht="15.6" x14ac:dyDescent="0.3">
      <c r="A87" s="79">
        <v>2006</v>
      </c>
      <c r="B87" s="195">
        <v>408000</v>
      </c>
    </row>
    <row r="88" spans="1:2" ht="15.6" x14ac:dyDescent="0.3">
      <c r="A88" s="79">
        <v>2007</v>
      </c>
      <c r="B88" s="195">
        <v>433700</v>
      </c>
    </row>
    <row r="89" spans="1:2" ht="15.6" x14ac:dyDescent="0.3">
      <c r="A89" s="79">
        <v>2008</v>
      </c>
      <c r="B89" s="195">
        <v>461500</v>
      </c>
    </row>
    <row r="90" spans="1:2" ht="15.6" x14ac:dyDescent="0.3">
      <c r="A90" s="79">
        <v>2009</v>
      </c>
      <c r="B90" s="195">
        <v>496900</v>
      </c>
    </row>
    <row r="91" spans="1:2" ht="15.6" x14ac:dyDescent="0.3">
      <c r="A91" s="79">
        <v>2010</v>
      </c>
      <c r="B91" s="195">
        <v>515000</v>
      </c>
    </row>
    <row r="92" spans="1:2" ht="15.6" x14ac:dyDescent="0.3">
      <c r="A92" s="79">
        <v>2011</v>
      </c>
      <c r="B92" s="195">
        <v>535600</v>
      </c>
    </row>
    <row r="93" spans="1:2" ht="15.6" x14ac:dyDescent="0.3">
      <c r="A93" s="79">
        <v>2012</v>
      </c>
      <c r="B93" s="195">
        <v>566700</v>
      </c>
    </row>
    <row r="94" spans="1:2" ht="15.6" x14ac:dyDescent="0.3">
      <c r="A94" s="79">
        <v>2013</v>
      </c>
      <c r="B94" s="195">
        <v>589500</v>
      </c>
    </row>
    <row r="95" spans="1:2" ht="15.6" x14ac:dyDescent="0.3">
      <c r="A95" s="79">
        <v>2014</v>
      </c>
      <c r="B95" s="195">
        <v>616000</v>
      </c>
    </row>
    <row r="96" spans="1:2" ht="15.6" x14ac:dyDescent="0.3">
      <c r="A96" s="79">
        <v>2015</v>
      </c>
      <c r="B96" s="195">
        <v>644350</v>
      </c>
    </row>
    <row r="97" spans="1:2" ht="15.6" x14ac:dyDescent="0.3">
      <c r="A97" s="79">
        <v>2016</v>
      </c>
      <c r="B97" s="195">
        <v>689454</v>
      </c>
    </row>
    <row r="98" spans="1:2" ht="15.6" x14ac:dyDescent="0.3">
      <c r="A98" s="79">
        <v>2017</v>
      </c>
      <c r="B98" s="195">
        <v>737717</v>
      </c>
    </row>
    <row r="99" spans="1:2" ht="15.6" x14ac:dyDescent="0.3">
      <c r="A99" s="79">
        <v>2018</v>
      </c>
      <c r="B99" s="195">
        <v>781242</v>
      </c>
    </row>
    <row r="100" spans="1:2" ht="15.6" x14ac:dyDescent="0.3">
      <c r="A100" s="79">
        <v>2019</v>
      </c>
      <c r="B100" s="195">
        <v>828116</v>
      </c>
    </row>
  </sheetData>
  <mergeCells count="32">
    <mergeCell ref="X20:X26"/>
    <mergeCell ref="X32:X38"/>
    <mergeCell ref="X44:X50"/>
    <mergeCell ref="AB20:AB26"/>
    <mergeCell ref="AB32:AB38"/>
    <mergeCell ref="AB44:AB50"/>
    <mergeCell ref="T20:T26"/>
    <mergeCell ref="T32:T38"/>
    <mergeCell ref="P20:P26"/>
    <mergeCell ref="P32:P38"/>
    <mergeCell ref="A2:B3"/>
    <mergeCell ref="A6:B6"/>
    <mergeCell ref="A15:B15"/>
    <mergeCell ref="L20:L26"/>
    <mergeCell ref="H20:H26"/>
    <mergeCell ref="A10:B11"/>
    <mergeCell ref="D10:D11"/>
    <mergeCell ref="A12:B13"/>
    <mergeCell ref="D12:D13"/>
    <mergeCell ref="A8:B8"/>
    <mergeCell ref="H44:H50"/>
    <mergeCell ref="L44:L50"/>
    <mergeCell ref="P44:P50"/>
    <mergeCell ref="T44:T50"/>
    <mergeCell ref="H32:H38"/>
    <mergeCell ref="L32:L38"/>
    <mergeCell ref="AB56:AB62"/>
    <mergeCell ref="H56:H62"/>
    <mergeCell ref="L56:L62"/>
    <mergeCell ref="P56:P62"/>
    <mergeCell ref="T56:T62"/>
    <mergeCell ref="X56:X62"/>
  </mergeCells>
  <conditionalFormatting sqref="H6:H7 H12:H13">
    <cfRule type="cellIs" dxfId="79" priority="301" operator="equal">
      <formula>"NO CUMPLE"</formula>
    </cfRule>
  </conditionalFormatting>
  <conditionalFormatting sqref="L6:L7">
    <cfRule type="cellIs" dxfId="78" priority="296" operator="equal">
      <formula>"NO CUMPLE"</formula>
    </cfRule>
  </conditionalFormatting>
  <conditionalFormatting sqref="H10:H11">
    <cfRule type="cellIs" dxfId="77" priority="284" operator="equal">
      <formula>"NO CUMPLE"</formula>
    </cfRule>
  </conditionalFormatting>
  <conditionalFormatting sqref="L12:L13">
    <cfRule type="cellIs" dxfId="76" priority="283" operator="equal">
      <formula>"NO CUMPLE"</formula>
    </cfRule>
  </conditionalFormatting>
  <conditionalFormatting sqref="L10:L11">
    <cfRule type="cellIs" dxfId="75" priority="282" operator="equal">
      <formula>"NO CUMPLE"</formula>
    </cfRule>
  </conditionalFormatting>
  <conditionalFormatting sqref="G15">
    <cfRule type="cellIs" dxfId="74" priority="272" operator="equal">
      <formula>"NO CUMPLE"</formula>
    </cfRule>
    <cfRule type="cellIs" dxfId="73" priority="273" operator="equal">
      <formula>"CUMPLE"</formula>
    </cfRule>
  </conditionalFormatting>
  <conditionalFormatting sqref="K15">
    <cfRule type="cellIs" dxfId="72" priority="261" operator="equal">
      <formula>"NO CUMPLE"</formula>
    </cfRule>
    <cfRule type="cellIs" dxfId="71" priority="262" operator="equal">
      <formula>"CUMPLE"</formula>
    </cfRule>
  </conditionalFormatting>
  <conditionalFormatting sqref="P6:P7">
    <cfRule type="cellIs" dxfId="70" priority="53" operator="equal">
      <formula>"NO CUMPLE"</formula>
    </cfRule>
  </conditionalFormatting>
  <conditionalFormatting sqref="P12:P13">
    <cfRule type="cellIs" dxfId="69" priority="52" operator="equal">
      <formula>"NO CUMPLE"</formula>
    </cfRule>
  </conditionalFormatting>
  <conditionalFormatting sqref="P10:P11">
    <cfRule type="cellIs" dxfId="68" priority="51" operator="equal">
      <formula>"NO CUMPLE"</formula>
    </cfRule>
  </conditionalFormatting>
  <conditionalFormatting sqref="O15">
    <cfRule type="cellIs" dxfId="67" priority="49" operator="equal">
      <formula>"NO CUMPLE"</formula>
    </cfRule>
    <cfRule type="cellIs" dxfId="66" priority="50" operator="equal">
      <formula>"CUMPLE"</formula>
    </cfRule>
  </conditionalFormatting>
  <conditionalFormatting sqref="T6:T7">
    <cfRule type="cellIs" dxfId="65" priority="38" operator="equal">
      <formula>"NO CUMPLE"</formula>
    </cfRule>
  </conditionalFormatting>
  <conditionalFormatting sqref="T12:T13">
    <cfRule type="cellIs" dxfId="64" priority="37" operator="equal">
      <formula>"NO CUMPLE"</formula>
    </cfRule>
  </conditionalFormatting>
  <conditionalFormatting sqref="T10:T11">
    <cfRule type="cellIs" dxfId="63" priority="36" operator="equal">
      <formula>"NO CUMPLE"</formula>
    </cfRule>
  </conditionalFormatting>
  <conditionalFormatting sqref="S15">
    <cfRule type="cellIs" dxfId="62" priority="34" operator="equal">
      <formula>"NO CUMPLE"</formula>
    </cfRule>
    <cfRule type="cellIs" dxfId="61" priority="35" operator="equal">
      <formula>"CUMPLE"</formula>
    </cfRule>
  </conditionalFormatting>
  <conditionalFormatting sqref="H8:H9">
    <cfRule type="cellIs" dxfId="60" priority="28" operator="equal">
      <formula>"NO CUMPLE"</formula>
    </cfRule>
  </conditionalFormatting>
  <conditionalFormatting sqref="L8:L9">
    <cfRule type="cellIs" dxfId="59" priority="27" operator="equal">
      <formula>"NO CUMPLE"</formula>
    </cfRule>
  </conditionalFormatting>
  <conditionalFormatting sqref="P8:P9">
    <cfRule type="cellIs" dxfId="58" priority="26" operator="equal">
      <formula>"NO CUMPLE"</formula>
    </cfRule>
  </conditionalFormatting>
  <conditionalFormatting sqref="T8:T9">
    <cfRule type="cellIs" dxfId="57" priority="25" operator="equal">
      <formula>"NO CUMPLE"</formula>
    </cfRule>
  </conditionalFormatting>
  <conditionalFormatting sqref="X6:X7">
    <cfRule type="cellIs" dxfId="56" priority="24" operator="equal">
      <formula>"NO CUMPLE"</formula>
    </cfRule>
  </conditionalFormatting>
  <conditionalFormatting sqref="X12:X13">
    <cfRule type="cellIs" dxfId="55" priority="23" operator="equal">
      <formula>"NO CUMPLE"</formula>
    </cfRule>
  </conditionalFormatting>
  <conditionalFormatting sqref="X10:X11">
    <cfRule type="cellIs" dxfId="54" priority="22" operator="equal">
      <formula>"NO CUMPLE"</formula>
    </cfRule>
  </conditionalFormatting>
  <conditionalFormatting sqref="W15">
    <cfRule type="cellIs" dxfId="53" priority="20" operator="equal">
      <formula>"NO CUMPLE"</formula>
    </cfRule>
    <cfRule type="cellIs" dxfId="52" priority="21" operator="equal">
      <formula>"CUMPLE"</formula>
    </cfRule>
  </conditionalFormatting>
  <conditionalFormatting sqref="X8:X9">
    <cfRule type="cellIs" dxfId="51" priority="19" operator="equal">
      <formula>"NO CUMPLE"</formula>
    </cfRule>
  </conditionalFormatting>
  <conditionalFormatting sqref="AB6:AB7">
    <cfRule type="cellIs" dxfId="50" priority="6" operator="equal">
      <formula>"NO CUMPLE"</formula>
    </cfRule>
  </conditionalFormatting>
  <conditionalFormatting sqref="AB12:AB13">
    <cfRule type="cellIs" dxfId="49" priority="5" operator="equal">
      <formula>"NO CUMPLE"</formula>
    </cfRule>
  </conditionalFormatting>
  <conditionalFormatting sqref="AB10:AB11">
    <cfRule type="cellIs" dxfId="48" priority="4" operator="equal">
      <formula>"NO CUMPLE"</formula>
    </cfRule>
  </conditionalFormatting>
  <conditionalFormatting sqref="AA15">
    <cfRule type="cellIs" dxfId="47" priority="2" operator="equal">
      <formula>"NO CUMPLE"</formula>
    </cfRule>
    <cfRule type="cellIs" dxfId="46" priority="3" operator="equal">
      <formula>"CUMPLE"</formula>
    </cfRule>
  </conditionalFormatting>
  <conditionalFormatting sqref="AB8:AB9">
    <cfRule type="cellIs" dxfId="45" priority="1" operator="equal">
      <formula>"NO CUMPLE"</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Y135"/>
  <sheetViews>
    <sheetView zoomScale="80" zoomScaleNormal="80" workbookViewId="0">
      <pane xSplit="4" ySplit="7" topLeftCell="E9" activePane="bottomRight" state="frozen"/>
      <selection pane="topRight" activeCell="E1" sqref="E1"/>
      <selection pane="bottomLeft" activeCell="A8" sqref="A8"/>
      <selection pane="bottomRight" activeCell="W118" sqref="W118"/>
    </sheetView>
  </sheetViews>
  <sheetFormatPr baseColWidth="10" defaultColWidth="15" defaultRowHeight="13.2" x14ac:dyDescent="0.3"/>
  <cols>
    <col min="1" max="1" width="7.5546875" style="1" customWidth="1"/>
    <col min="2" max="2" width="60.88671875" style="1" customWidth="1"/>
    <col min="3" max="3" width="8.6640625" style="1" customWidth="1"/>
    <col min="4" max="4" width="10.6640625" style="1" customWidth="1"/>
    <col min="5" max="5" width="12.6640625" style="1" customWidth="1"/>
    <col min="6" max="6" width="15.6640625" style="1" customWidth="1"/>
    <col min="7" max="7" width="15.109375" style="1" bestFit="1" customWidth="1"/>
    <col min="8" max="8" width="18.88671875" style="1" bestFit="1" customWidth="1"/>
    <col min="9" max="9" width="16.88671875" style="1" customWidth="1"/>
    <col min="10" max="10" width="15.109375" style="1" bestFit="1" customWidth="1"/>
    <col min="11" max="11" width="18.88671875" style="1" bestFit="1" customWidth="1"/>
    <col min="12" max="12" width="16.88671875" style="1" customWidth="1"/>
    <col min="13" max="13" width="15.109375" style="1" bestFit="1" customWidth="1"/>
    <col min="14" max="14" width="18.88671875" style="1" bestFit="1" customWidth="1"/>
    <col min="15" max="15" width="16.88671875" style="1" customWidth="1"/>
    <col min="16" max="16" width="15.109375" style="1" bestFit="1" customWidth="1"/>
    <col min="17" max="17" width="18.88671875" style="1" bestFit="1" customWidth="1"/>
    <col min="18" max="18" width="16.88671875" style="1" customWidth="1"/>
    <col min="19" max="19" width="15.109375" style="1" bestFit="1" customWidth="1"/>
    <col min="20" max="20" width="18.88671875" style="1" bestFit="1" customWidth="1"/>
    <col min="21" max="21" width="16.88671875" style="1" customWidth="1"/>
    <col min="22" max="22" width="15.109375" style="1" bestFit="1" customWidth="1"/>
    <col min="23" max="23" width="18.88671875" style="1" bestFit="1" customWidth="1"/>
    <col min="24" max="24" width="16.88671875" style="1" customWidth="1"/>
    <col min="25" max="16384" width="15" style="1"/>
  </cols>
  <sheetData>
    <row r="1" spans="1:24" x14ac:dyDescent="0.3">
      <c r="A1" s="221" t="s">
        <v>85</v>
      </c>
      <c r="B1" s="221"/>
      <c r="C1" s="221"/>
      <c r="D1" s="221"/>
      <c r="E1" s="221"/>
      <c r="F1" s="221"/>
    </row>
    <row r="2" spans="1:24" x14ac:dyDescent="0.3">
      <c r="A2" s="221" t="s">
        <v>123</v>
      </c>
      <c r="B2" s="221"/>
      <c r="C2" s="221"/>
      <c r="D2" s="221"/>
      <c r="E2" s="221"/>
      <c r="F2" s="221"/>
    </row>
    <row r="3" spans="1:24" ht="18" customHeight="1" x14ac:dyDescent="0.3">
      <c r="A3" s="222" t="s">
        <v>155</v>
      </c>
      <c r="B3" s="222"/>
      <c r="C3" s="222"/>
      <c r="D3" s="222"/>
      <c r="E3" s="222"/>
      <c r="F3" s="222"/>
      <c r="G3" s="223"/>
      <c r="H3" s="224"/>
      <c r="I3" s="225"/>
      <c r="J3" s="223"/>
      <c r="K3" s="224"/>
      <c r="L3" s="225"/>
      <c r="M3" s="223"/>
      <c r="N3" s="224"/>
      <c r="O3" s="225"/>
      <c r="P3" s="223"/>
      <c r="Q3" s="224"/>
      <c r="R3" s="225"/>
      <c r="S3" s="223"/>
      <c r="T3" s="224"/>
      <c r="U3" s="225"/>
      <c r="V3" s="223"/>
      <c r="W3" s="224"/>
      <c r="X3" s="225"/>
    </row>
    <row r="4" spans="1:24" ht="59.25" customHeight="1" x14ac:dyDescent="0.3">
      <c r="A4" s="222"/>
      <c r="B4" s="222"/>
      <c r="C4" s="222"/>
      <c r="D4" s="222"/>
      <c r="E4" s="222"/>
      <c r="F4" s="222"/>
      <c r="G4" s="226"/>
      <c r="H4" s="227"/>
      <c r="I4" s="228"/>
      <c r="J4" s="226"/>
      <c r="K4" s="227"/>
      <c r="L4" s="228"/>
      <c r="M4" s="226"/>
      <c r="N4" s="227"/>
      <c r="O4" s="228"/>
      <c r="P4" s="226"/>
      <c r="Q4" s="227"/>
      <c r="R4" s="228"/>
      <c r="S4" s="226"/>
      <c r="T4" s="227"/>
      <c r="U4" s="228"/>
      <c r="V4" s="226"/>
      <c r="W4" s="227"/>
      <c r="X4" s="228"/>
    </row>
    <row r="5" spans="1:24" x14ac:dyDescent="0.3">
      <c r="A5" s="222"/>
      <c r="B5" s="222"/>
      <c r="C5" s="222"/>
      <c r="D5" s="222"/>
      <c r="E5" s="222"/>
      <c r="F5" s="222"/>
      <c r="G5" s="221">
        <v>1</v>
      </c>
      <c r="H5" s="221"/>
      <c r="I5" s="221"/>
      <c r="J5" s="221">
        <v>2</v>
      </c>
      <c r="K5" s="221"/>
      <c r="L5" s="221"/>
      <c r="M5" s="221">
        <v>3</v>
      </c>
      <c r="N5" s="221"/>
      <c r="O5" s="221"/>
      <c r="P5" s="221">
        <v>4</v>
      </c>
      <c r="Q5" s="221"/>
      <c r="R5" s="221"/>
      <c r="S5" s="221">
        <v>5</v>
      </c>
      <c r="T5" s="221"/>
      <c r="U5" s="221"/>
      <c r="V5" s="221">
        <v>7</v>
      </c>
      <c r="W5" s="221"/>
      <c r="X5" s="221"/>
    </row>
    <row r="6" spans="1:24" ht="15" customHeight="1" x14ac:dyDescent="0.3">
      <c r="A6" s="218" t="s">
        <v>124</v>
      </c>
      <c r="B6" s="218"/>
      <c r="C6" s="218"/>
      <c r="D6" s="218"/>
      <c r="E6" s="218"/>
      <c r="F6" s="218"/>
      <c r="G6" s="219" t="s">
        <v>64</v>
      </c>
      <c r="H6" s="219" t="s">
        <v>65</v>
      </c>
      <c r="I6" s="115" t="s">
        <v>125</v>
      </c>
      <c r="J6" s="219" t="s">
        <v>64</v>
      </c>
      <c r="K6" s="219" t="s">
        <v>65</v>
      </c>
      <c r="L6" s="170" t="s">
        <v>125</v>
      </c>
      <c r="M6" s="219" t="s">
        <v>64</v>
      </c>
      <c r="N6" s="219" t="s">
        <v>65</v>
      </c>
      <c r="O6" s="170" t="s">
        <v>125</v>
      </c>
      <c r="P6" s="219" t="s">
        <v>64</v>
      </c>
      <c r="Q6" s="219" t="s">
        <v>65</v>
      </c>
      <c r="R6" s="170" t="s">
        <v>125</v>
      </c>
      <c r="S6" s="219" t="s">
        <v>64</v>
      </c>
      <c r="T6" s="219" t="s">
        <v>65</v>
      </c>
      <c r="U6" s="185" t="s">
        <v>125</v>
      </c>
      <c r="V6" s="219" t="s">
        <v>64</v>
      </c>
      <c r="W6" s="219" t="s">
        <v>65</v>
      </c>
      <c r="X6" s="185" t="s">
        <v>125</v>
      </c>
    </row>
    <row r="7" spans="1:24" x14ac:dyDescent="0.3">
      <c r="A7" s="119" t="s">
        <v>0</v>
      </c>
      <c r="B7" s="119" t="s">
        <v>66</v>
      </c>
      <c r="C7" s="119" t="s">
        <v>4</v>
      </c>
      <c r="D7" s="119" t="s">
        <v>1</v>
      </c>
      <c r="E7" s="119" t="s">
        <v>64</v>
      </c>
      <c r="F7" s="119" t="s">
        <v>65</v>
      </c>
      <c r="G7" s="220"/>
      <c r="H7" s="220"/>
      <c r="I7" s="116" t="s">
        <v>126</v>
      </c>
      <c r="J7" s="220"/>
      <c r="K7" s="220"/>
      <c r="L7" s="171" t="s">
        <v>126</v>
      </c>
      <c r="M7" s="220"/>
      <c r="N7" s="220"/>
      <c r="O7" s="171" t="s">
        <v>126</v>
      </c>
      <c r="P7" s="220"/>
      <c r="Q7" s="220"/>
      <c r="R7" s="171" t="s">
        <v>126</v>
      </c>
      <c r="S7" s="220"/>
      <c r="T7" s="220"/>
      <c r="U7" s="186" t="s">
        <v>126</v>
      </c>
      <c r="V7" s="220"/>
      <c r="W7" s="220"/>
      <c r="X7" s="186" t="s">
        <v>126</v>
      </c>
    </row>
    <row r="8" spans="1:24" s="120" customFormat="1" x14ac:dyDescent="0.3">
      <c r="A8" s="119"/>
      <c r="B8" s="117"/>
      <c r="C8" s="119"/>
      <c r="D8" s="119"/>
      <c r="E8" s="119"/>
      <c r="F8" s="119"/>
      <c r="G8" s="119"/>
      <c r="H8" s="119"/>
      <c r="I8" s="119"/>
      <c r="J8" s="169"/>
      <c r="K8" s="169"/>
      <c r="L8" s="169"/>
      <c r="M8" s="169"/>
      <c r="N8" s="169"/>
      <c r="O8" s="169"/>
      <c r="P8" s="169"/>
      <c r="Q8" s="169"/>
      <c r="R8" s="169"/>
      <c r="S8" s="184"/>
      <c r="T8" s="184"/>
      <c r="U8" s="184"/>
      <c r="V8" s="184"/>
      <c r="W8" s="184"/>
      <c r="X8" s="184"/>
    </row>
    <row r="9" spans="1:24" ht="14.4" x14ac:dyDescent="0.3">
      <c r="A9" s="106"/>
      <c r="B9" s="107"/>
      <c r="C9" s="106"/>
      <c r="D9" s="108"/>
      <c r="E9" s="178"/>
      <c r="F9" s="178">
        <f>ROUND($D9*E9,0)</f>
        <v>0</v>
      </c>
      <c r="G9" s="178"/>
      <c r="H9" s="178">
        <f>ROUND($D9*G9,0)</f>
        <v>0</v>
      </c>
      <c r="I9" s="103" t="str">
        <f t="shared" ref="I9" si="0">+IF(G9&lt;=$E9,"OK","NO OK")</f>
        <v>OK</v>
      </c>
      <c r="J9" s="178"/>
      <c r="K9" s="178">
        <f t="shared" ref="K9:K10" si="1">ROUND($D9*J9,0)</f>
        <v>0</v>
      </c>
      <c r="L9" s="103" t="str">
        <f t="shared" ref="L9:L10" si="2">+IF(J9&lt;=$E9,"OK","NO OK")</f>
        <v>OK</v>
      </c>
      <c r="M9" s="178"/>
      <c r="N9" s="178">
        <f t="shared" ref="N9:N10" si="3">ROUND($D9*M9,0)</f>
        <v>0</v>
      </c>
      <c r="O9" s="103" t="str">
        <f t="shared" ref="O9:O10" si="4">+IF(M9&lt;=$E9,"OK","NO OK")</f>
        <v>OK</v>
      </c>
      <c r="P9" s="178"/>
      <c r="Q9" s="178">
        <f t="shared" ref="Q9:Q10" si="5">ROUND($D9*P9,0)</f>
        <v>0</v>
      </c>
      <c r="R9" s="103" t="str">
        <f t="shared" ref="R9:R10" si="6">+IF(P9&lt;=$E9,"OK","NO OK")</f>
        <v>OK</v>
      </c>
      <c r="S9" s="178"/>
      <c r="T9" s="178">
        <f t="shared" ref="T9:T10" si="7">ROUND($D9*S9,0)</f>
        <v>0</v>
      </c>
      <c r="U9" s="103" t="str">
        <f t="shared" ref="U9:U10" si="8">+IF(S9&lt;=$E9,"OK","NO OK")</f>
        <v>OK</v>
      </c>
      <c r="V9" s="178"/>
      <c r="W9" s="178">
        <f t="shared" ref="W9:W10" si="9">ROUND($D9*V9,0)</f>
        <v>0</v>
      </c>
      <c r="X9" s="103" t="str">
        <f t="shared" ref="X9:X10" si="10">+IF(V9&lt;=$E9,"OK","NO OK")</f>
        <v>OK</v>
      </c>
    </row>
    <row r="10" spans="1:24" ht="14.4" x14ac:dyDescent="0.3">
      <c r="A10" s="106"/>
      <c r="B10" s="107"/>
      <c r="C10" s="106"/>
      <c r="D10" s="108"/>
      <c r="E10" s="178"/>
      <c r="F10" s="178">
        <f t="shared" ref="F10:F73" si="11">ROUND($D10*E10,0)</f>
        <v>0</v>
      </c>
      <c r="G10" s="178"/>
      <c r="H10" s="178">
        <f t="shared" ref="H10:H11" si="12">ROUND($D10*G10,0)</f>
        <v>0</v>
      </c>
      <c r="I10" s="103" t="str">
        <f t="shared" ref="I10:I11" si="13">+IF(G10&lt;=$E10,"OK","NO OK")</f>
        <v>OK</v>
      </c>
      <c r="J10" s="178"/>
      <c r="K10" s="178">
        <f t="shared" si="1"/>
        <v>0</v>
      </c>
      <c r="L10" s="103" t="str">
        <f t="shared" si="2"/>
        <v>OK</v>
      </c>
      <c r="M10" s="178"/>
      <c r="N10" s="178">
        <f t="shared" si="3"/>
        <v>0</v>
      </c>
      <c r="O10" s="103" t="str">
        <f t="shared" si="4"/>
        <v>OK</v>
      </c>
      <c r="P10" s="178"/>
      <c r="Q10" s="178">
        <f t="shared" si="5"/>
        <v>0</v>
      </c>
      <c r="R10" s="103" t="str">
        <f t="shared" si="6"/>
        <v>OK</v>
      </c>
      <c r="S10" s="178"/>
      <c r="T10" s="178">
        <f t="shared" si="7"/>
        <v>0</v>
      </c>
      <c r="U10" s="103" t="str">
        <f t="shared" si="8"/>
        <v>OK</v>
      </c>
      <c r="V10" s="178"/>
      <c r="W10" s="178">
        <f t="shared" si="9"/>
        <v>0</v>
      </c>
      <c r="X10" s="103" t="str">
        <f t="shared" si="10"/>
        <v>OK</v>
      </c>
    </row>
    <row r="11" spans="1:24" ht="14.4" x14ac:dyDescent="0.3">
      <c r="A11" s="106"/>
      <c r="B11" s="107"/>
      <c r="C11" s="106"/>
      <c r="D11" s="108"/>
      <c r="E11" s="178"/>
      <c r="F11" s="178">
        <f t="shared" si="11"/>
        <v>0</v>
      </c>
      <c r="G11" s="178"/>
      <c r="H11" s="178">
        <f t="shared" si="12"/>
        <v>0</v>
      </c>
      <c r="I11" s="103" t="str">
        <f t="shared" si="13"/>
        <v>OK</v>
      </c>
      <c r="J11" s="178"/>
      <c r="K11" s="178">
        <f t="shared" ref="K11:K74" si="14">ROUND($D11*J11,0)</f>
        <v>0</v>
      </c>
      <c r="L11" s="103" t="str">
        <f t="shared" ref="L11:L74" si="15">+IF(J11&lt;=$E11,"OK","NO OK")</f>
        <v>OK</v>
      </c>
      <c r="M11" s="178"/>
      <c r="N11" s="178">
        <f t="shared" ref="N11:N74" si="16">ROUND($D11*M11,0)</f>
        <v>0</v>
      </c>
      <c r="O11" s="103" t="str">
        <f t="shared" ref="O11:O74" si="17">+IF(M11&lt;=$E11,"OK","NO OK")</f>
        <v>OK</v>
      </c>
      <c r="P11" s="178"/>
      <c r="Q11" s="178">
        <f t="shared" ref="Q11:Q74" si="18">ROUND($D11*P11,0)</f>
        <v>0</v>
      </c>
      <c r="R11" s="103" t="str">
        <f t="shared" ref="R11:R74" si="19">+IF(P11&lt;=$E11,"OK","NO OK")</f>
        <v>OK</v>
      </c>
      <c r="S11" s="178"/>
      <c r="T11" s="178">
        <f t="shared" ref="T11:T74" si="20">ROUND($D11*S11,0)</f>
        <v>0</v>
      </c>
      <c r="U11" s="103" t="str">
        <f t="shared" ref="U11:U74" si="21">+IF(S11&lt;=$E11,"OK","NO OK")</f>
        <v>OK</v>
      </c>
      <c r="V11" s="178"/>
      <c r="W11" s="178">
        <f t="shared" ref="W11:W74" si="22">ROUND($D11*V11,0)</f>
        <v>0</v>
      </c>
      <c r="X11" s="103" t="str">
        <f t="shared" ref="X11:X74" si="23">+IF(V11&lt;=$E11,"OK","NO OK")</f>
        <v>OK</v>
      </c>
    </row>
    <row r="12" spans="1:24" ht="14.4" x14ac:dyDescent="0.3">
      <c r="A12" s="106"/>
      <c r="B12" s="107"/>
      <c r="C12" s="106"/>
      <c r="D12" s="108"/>
      <c r="E12" s="178"/>
      <c r="F12" s="178">
        <f t="shared" si="11"/>
        <v>0</v>
      </c>
      <c r="G12" s="178"/>
      <c r="H12" s="178">
        <f t="shared" ref="H12:H75" si="24">ROUND($D12*G12,0)</f>
        <v>0</v>
      </c>
      <c r="I12" s="103" t="str">
        <f t="shared" ref="I12:I75" si="25">+IF(G12&lt;=$E12,"OK","NO OK")</f>
        <v>OK</v>
      </c>
      <c r="J12" s="178"/>
      <c r="K12" s="178">
        <f t="shared" si="14"/>
        <v>0</v>
      </c>
      <c r="L12" s="103" t="str">
        <f t="shared" si="15"/>
        <v>OK</v>
      </c>
      <c r="M12" s="178"/>
      <c r="N12" s="178">
        <f t="shared" si="16"/>
        <v>0</v>
      </c>
      <c r="O12" s="103" t="str">
        <f t="shared" si="17"/>
        <v>OK</v>
      </c>
      <c r="P12" s="178"/>
      <c r="Q12" s="178">
        <f t="shared" si="18"/>
        <v>0</v>
      </c>
      <c r="R12" s="103" t="str">
        <f t="shared" si="19"/>
        <v>OK</v>
      </c>
      <c r="S12" s="178"/>
      <c r="T12" s="178">
        <f t="shared" si="20"/>
        <v>0</v>
      </c>
      <c r="U12" s="103" t="str">
        <f t="shared" si="21"/>
        <v>OK</v>
      </c>
      <c r="V12" s="178"/>
      <c r="W12" s="178">
        <f t="shared" si="22"/>
        <v>0</v>
      </c>
      <c r="X12" s="103" t="str">
        <f t="shared" si="23"/>
        <v>OK</v>
      </c>
    </row>
    <row r="13" spans="1:24" ht="14.4" x14ac:dyDescent="0.3">
      <c r="A13" s="106"/>
      <c r="B13" s="107"/>
      <c r="C13" s="106"/>
      <c r="D13" s="108"/>
      <c r="E13" s="178"/>
      <c r="F13" s="178">
        <f t="shared" si="11"/>
        <v>0</v>
      </c>
      <c r="G13" s="178"/>
      <c r="H13" s="178">
        <f t="shared" si="24"/>
        <v>0</v>
      </c>
      <c r="I13" s="103" t="str">
        <f t="shared" si="25"/>
        <v>OK</v>
      </c>
      <c r="J13" s="178"/>
      <c r="K13" s="178">
        <f t="shared" si="14"/>
        <v>0</v>
      </c>
      <c r="L13" s="103" t="str">
        <f t="shared" si="15"/>
        <v>OK</v>
      </c>
      <c r="M13" s="178"/>
      <c r="N13" s="178">
        <f t="shared" si="16"/>
        <v>0</v>
      </c>
      <c r="O13" s="103" t="str">
        <f t="shared" si="17"/>
        <v>OK</v>
      </c>
      <c r="P13" s="178"/>
      <c r="Q13" s="178">
        <f t="shared" si="18"/>
        <v>0</v>
      </c>
      <c r="R13" s="103" t="str">
        <f t="shared" si="19"/>
        <v>OK</v>
      </c>
      <c r="S13" s="178"/>
      <c r="T13" s="178">
        <f t="shared" si="20"/>
        <v>0</v>
      </c>
      <c r="U13" s="103" t="str">
        <f t="shared" si="21"/>
        <v>OK</v>
      </c>
      <c r="V13" s="178"/>
      <c r="W13" s="178">
        <f t="shared" si="22"/>
        <v>0</v>
      </c>
      <c r="X13" s="103" t="str">
        <f t="shared" si="23"/>
        <v>OK</v>
      </c>
    </row>
    <row r="14" spans="1:24" ht="14.4" x14ac:dyDescent="0.3">
      <c r="A14" s="106"/>
      <c r="B14" s="107"/>
      <c r="C14" s="106"/>
      <c r="D14" s="108"/>
      <c r="E14" s="178"/>
      <c r="F14" s="178">
        <f t="shared" si="11"/>
        <v>0</v>
      </c>
      <c r="G14" s="178"/>
      <c r="H14" s="178">
        <f t="shared" si="24"/>
        <v>0</v>
      </c>
      <c r="I14" s="103" t="str">
        <f t="shared" si="25"/>
        <v>OK</v>
      </c>
      <c r="J14" s="178"/>
      <c r="K14" s="178">
        <f t="shared" si="14"/>
        <v>0</v>
      </c>
      <c r="L14" s="103" t="str">
        <f t="shared" si="15"/>
        <v>OK</v>
      </c>
      <c r="M14" s="178"/>
      <c r="N14" s="178">
        <f t="shared" si="16"/>
        <v>0</v>
      </c>
      <c r="O14" s="103" t="str">
        <f t="shared" si="17"/>
        <v>OK</v>
      </c>
      <c r="P14" s="178"/>
      <c r="Q14" s="178">
        <f t="shared" si="18"/>
        <v>0</v>
      </c>
      <c r="R14" s="103" t="str">
        <f t="shared" si="19"/>
        <v>OK</v>
      </c>
      <c r="S14" s="178"/>
      <c r="T14" s="178">
        <f t="shared" si="20"/>
        <v>0</v>
      </c>
      <c r="U14" s="103" t="str">
        <f t="shared" si="21"/>
        <v>OK</v>
      </c>
      <c r="V14" s="178"/>
      <c r="W14" s="178">
        <f t="shared" si="22"/>
        <v>0</v>
      </c>
      <c r="X14" s="103" t="str">
        <f t="shared" si="23"/>
        <v>OK</v>
      </c>
    </row>
    <row r="15" spans="1:24" ht="14.4" x14ac:dyDescent="0.3">
      <c r="A15" s="106"/>
      <c r="B15" s="107"/>
      <c r="C15" s="106"/>
      <c r="D15" s="108"/>
      <c r="E15" s="178"/>
      <c r="F15" s="178">
        <f t="shared" si="11"/>
        <v>0</v>
      </c>
      <c r="G15" s="178"/>
      <c r="H15" s="178">
        <f t="shared" si="24"/>
        <v>0</v>
      </c>
      <c r="I15" s="103" t="str">
        <f t="shared" si="25"/>
        <v>OK</v>
      </c>
      <c r="J15" s="178"/>
      <c r="K15" s="178">
        <f t="shared" si="14"/>
        <v>0</v>
      </c>
      <c r="L15" s="103" t="str">
        <f t="shared" si="15"/>
        <v>OK</v>
      </c>
      <c r="M15" s="178"/>
      <c r="N15" s="178">
        <f t="shared" si="16"/>
        <v>0</v>
      </c>
      <c r="O15" s="103" t="str">
        <f t="shared" si="17"/>
        <v>OK</v>
      </c>
      <c r="P15" s="178"/>
      <c r="Q15" s="178">
        <f t="shared" si="18"/>
        <v>0</v>
      </c>
      <c r="R15" s="103" t="str">
        <f t="shared" si="19"/>
        <v>OK</v>
      </c>
      <c r="S15" s="178"/>
      <c r="T15" s="178">
        <f t="shared" si="20"/>
        <v>0</v>
      </c>
      <c r="U15" s="103" t="str">
        <f t="shared" si="21"/>
        <v>OK</v>
      </c>
      <c r="V15" s="178"/>
      <c r="W15" s="178">
        <f t="shared" si="22"/>
        <v>0</v>
      </c>
      <c r="X15" s="103" t="str">
        <f t="shared" si="23"/>
        <v>OK</v>
      </c>
    </row>
    <row r="16" spans="1:24" ht="14.4" x14ac:dyDescent="0.3">
      <c r="A16" s="106"/>
      <c r="B16" s="107"/>
      <c r="C16" s="106"/>
      <c r="D16" s="108"/>
      <c r="E16" s="178"/>
      <c r="F16" s="178">
        <f t="shared" si="11"/>
        <v>0</v>
      </c>
      <c r="G16" s="178"/>
      <c r="H16" s="178">
        <f t="shared" si="24"/>
        <v>0</v>
      </c>
      <c r="I16" s="103" t="str">
        <f t="shared" si="25"/>
        <v>OK</v>
      </c>
      <c r="J16" s="178"/>
      <c r="K16" s="178">
        <f t="shared" si="14"/>
        <v>0</v>
      </c>
      <c r="L16" s="103" t="str">
        <f t="shared" si="15"/>
        <v>OK</v>
      </c>
      <c r="M16" s="178"/>
      <c r="N16" s="178">
        <f t="shared" si="16"/>
        <v>0</v>
      </c>
      <c r="O16" s="103" t="str">
        <f t="shared" si="17"/>
        <v>OK</v>
      </c>
      <c r="P16" s="178"/>
      <c r="Q16" s="178">
        <f t="shared" si="18"/>
        <v>0</v>
      </c>
      <c r="R16" s="103" t="str">
        <f t="shared" si="19"/>
        <v>OK</v>
      </c>
      <c r="S16" s="178"/>
      <c r="T16" s="178">
        <f t="shared" si="20"/>
        <v>0</v>
      </c>
      <c r="U16" s="103" t="str">
        <f t="shared" si="21"/>
        <v>OK</v>
      </c>
      <c r="V16" s="178"/>
      <c r="W16" s="178">
        <f t="shared" si="22"/>
        <v>0</v>
      </c>
      <c r="X16" s="103" t="str">
        <f t="shared" si="23"/>
        <v>OK</v>
      </c>
    </row>
    <row r="17" spans="1:24" ht="14.4" x14ac:dyDescent="0.3">
      <c r="A17" s="106"/>
      <c r="B17" s="107"/>
      <c r="C17" s="106"/>
      <c r="D17" s="108"/>
      <c r="E17" s="178"/>
      <c r="F17" s="178">
        <f t="shared" si="11"/>
        <v>0</v>
      </c>
      <c r="G17" s="178"/>
      <c r="H17" s="178">
        <f t="shared" si="24"/>
        <v>0</v>
      </c>
      <c r="I17" s="103" t="str">
        <f t="shared" si="25"/>
        <v>OK</v>
      </c>
      <c r="J17" s="178"/>
      <c r="K17" s="178">
        <f t="shared" si="14"/>
        <v>0</v>
      </c>
      <c r="L17" s="103" t="str">
        <f t="shared" si="15"/>
        <v>OK</v>
      </c>
      <c r="M17" s="178"/>
      <c r="N17" s="178">
        <f t="shared" si="16"/>
        <v>0</v>
      </c>
      <c r="O17" s="103" t="str">
        <f t="shared" si="17"/>
        <v>OK</v>
      </c>
      <c r="P17" s="178"/>
      <c r="Q17" s="178">
        <f t="shared" si="18"/>
        <v>0</v>
      </c>
      <c r="R17" s="103" t="str">
        <f t="shared" si="19"/>
        <v>OK</v>
      </c>
      <c r="S17" s="178"/>
      <c r="T17" s="178">
        <f t="shared" si="20"/>
        <v>0</v>
      </c>
      <c r="U17" s="103" t="str">
        <f t="shared" si="21"/>
        <v>OK</v>
      </c>
      <c r="V17" s="178"/>
      <c r="W17" s="178">
        <f t="shared" si="22"/>
        <v>0</v>
      </c>
      <c r="X17" s="103" t="str">
        <f t="shared" si="23"/>
        <v>OK</v>
      </c>
    </row>
    <row r="18" spans="1:24" ht="14.4" x14ac:dyDescent="0.3">
      <c r="A18" s="106"/>
      <c r="B18" s="107"/>
      <c r="C18" s="106"/>
      <c r="D18" s="108"/>
      <c r="E18" s="178"/>
      <c r="F18" s="178">
        <f t="shared" si="11"/>
        <v>0</v>
      </c>
      <c r="G18" s="178"/>
      <c r="H18" s="178">
        <f t="shared" si="24"/>
        <v>0</v>
      </c>
      <c r="I18" s="103" t="str">
        <f t="shared" si="25"/>
        <v>OK</v>
      </c>
      <c r="J18" s="178"/>
      <c r="K18" s="178">
        <f t="shared" si="14"/>
        <v>0</v>
      </c>
      <c r="L18" s="103" t="str">
        <f t="shared" si="15"/>
        <v>OK</v>
      </c>
      <c r="M18" s="178"/>
      <c r="N18" s="178">
        <f t="shared" si="16"/>
        <v>0</v>
      </c>
      <c r="O18" s="103" t="str">
        <f t="shared" si="17"/>
        <v>OK</v>
      </c>
      <c r="P18" s="178"/>
      <c r="Q18" s="178">
        <f t="shared" si="18"/>
        <v>0</v>
      </c>
      <c r="R18" s="103" t="str">
        <f t="shared" si="19"/>
        <v>OK</v>
      </c>
      <c r="S18" s="178"/>
      <c r="T18" s="178">
        <f t="shared" si="20"/>
        <v>0</v>
      </c>
      <c r="U18" s="103" t="str">
        <f t="shared" si="21"/>
        <v>OK</v>
      </c>
      <c r="V18" s="178"/>
      <c r="W18" s="178">
        <f t="shared" si="22"/>
        <v>0</v>
      </c>
      <c r="X18" s="103" t="str">
        <f t="shared" si="23"/>
        <v>OK</v>
      </c>
    </row>
    <row r="19" spans="1:24" ht="14.4" x14ac:dyDescent="0.3">
      <c r="A19" s="106"/>
      <c r="B19" s="107"/>
      <c r="C19" s="106"/>
      <c r="D19" s="108"/>
      <c r="E19" s="178"/>
      <c r="F19" s="178">
        <f t="shared" si="11"/>
        <v>0</v>
      </c>
      <c r="G19" s="178"/>
      <c r="H19" s="178">
        <f t="shared" si="24"/>
        <v>0</v>
      </c>
      <c r="I19" s="103" t="str">
        <f t="shared" si="25"/>
        <v>OK</v>
      </c>
      <c r="J19" s="178"/>
      <c r="K19" s="178">
        <f t="shared" si="14"/>
        <v>0</v>
      </c>
      <c r="L19" s="103" t="str">
        <f t="shared" si="15"/>
        <v>OK</v>
      </c>
      <c r="M19" s="178"/>
      <c r="N19" s="178">
        <f t="shared" si="16"/>
        <v>0</v>
      </c>
      <c r="O19" s="103" t="str">
        <f t="shared" si="17"/>
        <v>OK</v>
      </c>
      <c r="P19" s="178"/>
      <c r="Q19" s="178">
        <f t="shared" si="18"/>
        <v>0</v>
      </c>
      <c r="R19" s="103" t="str">
        <f t="shared" si="19"/>
        <v>OK</v>
      </c>
      <c r="S19" s="178"/>
      <c r="T19" s="178">
        <f t="shared" si="20"/>
        <v>0</v>
      </c>
      <c r="U19" s="103" t="str">
        <f t="shared" si="21"/>
        <v>OK</v>
      </c>
      <c r="V19" s="178"/>
      <c r="W19" s="178">
        <f t="shared" si="22"/>
        <v>0</v>
      </c>
      <c r="X19" s="103" t="str">
        <f t="shared" si="23"/>
        <v>OK</v>
      </c>
    </row>
    <row r="20" spans="1:24" ht="14.4" x14ac:dyDescent="0.3">
      <c r="A20" s="106"/>
      <c r="B20" s="107"/>
      <c r="C20" s="106"/>
      <c r="D20" s="108"/>
      <c r="E20" s="178"/>
      <c r="F20" s="178">
        <f t="shared" si="11"/>
        <v>0</v>
      </c>
      <c r="G20" s="178"/>
      <c r="H20" s="178">
        <f t="shared" si="24"/>
        <v>0</v>
      </c>
      <c r="I20" s="103" t="str">
        <f t="shared" si="25"/>
        <v>OK</v>
      </c>
      <c r="J20" s="178"/>
      <c r="K20" s="178">
        <f t="shared" si="14"/>
        <v>0</v>
      </c>
      <c r="L20" s="103" t="str">
        <f t="shared" si="15"/>
        <v>OK</v>
      </c>
      <c r="M20" s="178"/>
      <c r="N20" s="178">
        <f t="shared" si="16"/>
        <v>0</v>
      </c>
      <c r="O20" s="103" t="str">
        <f t="shared" si="17"/>
        <v>OK</v>
      </c>
      <c r="P20" s="178"/>
      <c r="Q20" s="178">
        <f t="shared" si="18"/>
        <v>0</v>
      </c>
      <c r="R20" s="103" t="str">
        <f t="shared" si="19"/>
        <v>OK</v>
      </c>
      <c r="S20" s="178"/>
      <c r="T20" s="178">
        <f t="shared" si="20"/>
        <v>0</v>
      </c>
      <c r="U20" s="103" t="str">
        <f t="shared" si="21"/>
        <v>OK</v>
      </c>
      <c r="V20" s="178"/>
      <c r="W20" s="178">
        <f t="shared" si="22"/>
        <v>0</v>
      </c>
      <c r="X20" s="103" t="str">
        <f t="shared" si="23"/>
        <v>OK</v>
      </c>
    </row>
    <row r="21" spans="1:24" ht="14.4" x14ac:dyDescent="0.3">
      <c r="A21" s="106"/>
      <c r="B21" s="107"/>
      <c r="C21" s="106"/>
      <c r="D21" s="108"/>
      <c r="E21" s="178"/>
      <c r="F21" s="178">
        <f t="shared" si="11"/>
        <v>0</v>
      </c>
      <c r="G21" s="178"/>
      <c r="H21" s="178">
        <f t="shared" si="24"/>
        <v>0</v>
      </c>
      <c r="I21" s="103" t="str">
        <f t="shared" si="25"/>
        <v>OK</v>
      </c>
      <c r="J21" s="178"/>
      <c r="K21" s="178">
        <f t="shared" si="14"/>
        <v>0</v>
      </c>
      <c r="L21" s="103" t="str">
        <f t="shared" si="15"/>
        <v>OK</v>
      </c>
      <c r="M21" s="178"/>
      <c r="N21" s="178">
        <f t="shared" si="16"/>
        <v>0</v>
      </c>
      <c r="O21" s="103" t="str">
        <f t="shared" si="17"/>
        <v>OK</v>
      </c>
      <c r="P21" s="178"/>
      <c r="Q21" s="178">
        <f t="shared" si="18"/>
        <v>0</v>
      </c>
      <c r="R21" s="103" t="str">
        <f t="shared" si="19"/>
        <v>OK</v>
      </c>
      <c r="S21" s="178"/>
      <c r="T21" s="178">
        <f t="shared" si="20"/>
        <v>0</v>
      </c>
      <c r="U21" s="103" t="str">
        <f t="shared" si="21"/>
        <v>OK</v>
      </c>
      <c r="V21" s="178"/>
      <c r="W21" s="178">
        <f t="shared" si="22"/>
        <v>0</v>
      </c>
      <c r="X21" s="103" t="str">
        <f t="shared" si="23"/>
        <v>OK</v>
      </c>
    </row>
    <row r="22" spans="1:24" ht="14.4" x14ac:dyDescent="0.3">
      <c r="A22" s="106"/>
      <c r="B22" s="107"/>
      <c r="C22" s="106"/>
      <c r="D22" s="108"/>
      <c r="E22" s="178"/>
      <c r="F22" s="178">
        <f t="shared" si="11"/>
        <v>0</v>
      </c>
      <c r="G22" s="178"/>
      <c r="H22" s="178">
        <f t="shared" si="24"/>
        <v>0</v>
      </c>
      <c r="I22" s="103" t="str">
        <f t="shared" si="25"/>
        <v>OK</v>
      </c>
      <c r="J22" s="178"/>
      <c r="K22" s="178">
        <f t="shared" si="14"/>
        <v>0</v>
      </c>
      <c r="L22" s="103" t="str">
        <f t="shared" si="15"/>
        <v>OK</v>
      </c>
      <c r="M22" s="178"/>
      <c r="N22" s="178">
        <f t="shared" si="16"/>
        <v>0</v>
      </c>
      <c r="O22" s="103" t="str">
        <f t="shared" si="17"/>
        <v>OK</v>
      </c>
      <c r="P22" s="178"/>
      <c r="Q22" s="178">
        <f t="shared" si="18"/>
        <v>0</v>
      </c>
      <c r="R22" s="103" t="str">
        <f t="shared" si="19"/>
        <v>OK</v>
      </c>
      <c r="S22" s="178"/>
      <c r="T22" s="178">
        <f t="shared" si="20"/>
        <v>0</v>
      </c>
      <c r="U22" s="103" t="str">
        <f t="shared" si="21"/>
        <v>OK</v>
      </c>
      <c r="V22" s="178"/>
      <c r="W22" s="178">
        <f t="shared" si="22"/>
        <v>0</v>
      </c>
      <c r="X22" s="103" t="str">
        <f t="shared" si="23"/>
        <v>OK</v>
      </c>
    </row>
    <row r="23" spans="1:24" ht="14.4" x14ac:dyDescent="0.3">
      <c r="A23" s="106"/>
      <c r="B23" s="107"/>
      <c r="C23" s="106"/>
      <c r="D23" s="108"/>
      <c r="E23" s="178"/>
      <c r="F23" s="178">
        <f t="shared" si="11"/>
        <v>0</v>
      </c>
      <c r="G23" s="178"/>
      <c r="H23" s="178">
        <f t="shared" si="24"/>
        <v>0</v>
      </c>
      <c r="I23" s="103" t="str">
        <f t="shared" si="25"/>
        <v>OK</v>
      </c>
      <c r="J23" s="178"/>
      <c r="K23" s="178">
        <f t="shared" si="14"/>
        <v>0</v>
      </c>
      <c r="L23" s="103" t="str">
        <f t="shared" si="15"/>
        <v>OK</v>
      </c>
      <c r="M23" s="178"/>
      <c r="N23" s="178">
        <f t="shared" si="16"/>
        <v>0</v>
      </c>
      <c r="O23" s="103" t="str">
        <f t="shared" si="17"/>
        <v>OK</v>
      </c>
      <c r="P23" s="178"/>
      <c r="Q23" s="178">
        <f t="shared" si="18"/>
        <v>0</v>
      </c>
      <c r="R23" s="103" t="str">
        <f t="shared" si="19"/>
        <v>OK</v>
      </c>
      <c r="S23" s="178"/>
      <c r="T23" s="178">
        <f t="shared" si="20"/>
        <v>0</v>
      </c>
      <c r="U23" s="103" t="str">
        <f t="shared" si="21"/>
        <v>OK</v>
      </c>
      <c r="V23" s="178"/>
      <c r="W23" s="178">
        <f t="shared" si="22"/>
        <v>0</v>
      </c>
      <c r="X23" s="103" t="str">
        <f t="shared" si="23"/>
        <v>OK</v>
      </c>
    </row>
    <row r="24" spans="1:24" ht="14.4" x14ac:dyDescent="0.3">
      <c r="A24" s="106"/>
      <c r="B24" s="107"/>
      <c r="C24" s="106"/>
      <c r="D24" s="108"/>
      <c r="E24" s="178"/>
      <c r="F24" s="178">
        <f t="shared" si="11"/>
        <v>0</v>
      </c>
      <c r="G24" s="178"/>
      <c r="H24" s="178">
        <f t="shared" si="24"/>
        <v>0</v>
      </c>
      <c r="I24" s="103" t="str">
        <f t="shared" si="25"/>
        <v>OK</v>
      </c>
      <c r="J24" s="178"/>
      <c r="K24" s="178">
        <f t="shared" si="14"/>
        <v>0</v>
      </c>
      <c r="L24" s="103" t="str">
        <f t="shared" si="15"/>
        <v>OK</v>
      </c>
      <c r="M24" s="178"/>
      <c r="N24" s="178">
        <f t="shared" si="16"/>
        <v>0</v>
      </c>
      <c r="O24" s="103" t="str">
        <f t="shared" si="17"/>
        <v>OK</v>
      </c>
      <c r="P24" s="178"/>
      <c r="Q24" s="178">
        <f t="shared" si="18"/>
        <v>0</v>
      </c>
      <c r="R24" s="103" t="str">
        <f t="shared" si="19"/>
        <v>OK</v>
      </c>
      <c r="S24" s="178"/>
      <c r="T24" s="178">
        <f t="shared" si="20"/>
        <v>0</v>
      </c>
      <c r="U24" s="103" t="str">
        <f t="shared" si="21"/>
        <v>OK</v>
      </c>
      <c r="V24" s="178"/>
      <c r="W24" s="178">
        <f t="shared" si="22"/>
        <v>0</v>
      </c>
      <c r="X24" s="103" t="str">
        <f t="shared" si="23"/>
        <v>OK</v>
      </c>
    </row>
    <row r="25" spans="1:24" ht="14.4" x14ac:dyDescent="0.3">
      <c r="A25" s="106"/>
      <c r="B25" s="107"/>
      <c r="C25" s="106"/>
      <c r="D25" s="108"/>
      <c r="E25" s="178"/>
      <c r="F25" s="178">
        <f t="shared" si="11"/>
        <v>0</v>
      </c>
      <c r="G25" s="178"/>
      <c r="H25" s="178">
        <f t="shared" si="24"/>
        <v>0</v>
      </c>
      <c r="I25" s="103" t="str">
        <f t="shared" si="25"/>
        <v>OK</v>
      </c>
      <c r="J25" s="178"/>
      <c r="K25" s="178">
        <f t="shared" si="14"/>
        <v>0</v>
      </c>
      <c r="L25" s="103" t="str">
        <f t="shared" si="15"/>
        <v>OK</v>
      </c>
      <c r="M25" s="178"/>
      <c r="N25" s="178">
        <f t="shared" si="16"/>
        <v>0</v>
      </c>
      <c r="O25" s="103" t="str">
        <f t="shared" si="17"/>
        <v>OK</v>
      </c>
      <c r="P25" s="178"/>
      <c r="Q25" s="178">
        <f t="shared" si="18"/>
        <v>0</v>
      </c>
      <c r="R25" s="103" t="str">
        <f t="shared" si="19"/>
        <v>OK</v>
      </c>
      <c r="S25" s="178"/>
      <c r="T25" s="178">
        <f t="shared" si="20"/>
        <v>0</v>
      </c>
      <c r="U25" s="103" t="str">
        <f t="shared" si="21"/>
        <v>OK</v>
      </c>
      <c r="V25" s="178"/>
      <c r="W25" s="178">
        <f t="shared" si="22"/>
        <v>0</v>
      </c>
      <c r="X25" s="103" t="str">
        <f t="shared" si="23"/>
        <v>OK</v>
      </c>
    </row>
    <row r="26" spans="1:24" ht="14.4" x14ac:dyDescent="0.3">
      <c r="A26" s="106"/>
      <c r="B26" s="107"/>
      <c r="C26" s="106"/>
      <c r="D26" s="108"/>
      <c r="E26" s="178"/>
      <c r="F26" s="178">
        <f t="shared" si="11"/>
        <v>0</v>
      </c>
      <c r="G26" s="178"/>
      <c r="H26" s="178">
        <f t="shared" si="24"/>
        <v>0</v>
      </c>
      <c r="I26" s="103" t="str">
        <f t="shared" si="25"/>
        <v>OK</v>
      </c>
      <c r="J26" s="178"/>
      <c r="K26" s="178">
        <f t="shared" si="14"/>
        <v>0</v>
      </c>
      <c r="L26" s="103" t="str">
        <f t="shared" si="15"/>
        <v>OK</v>
      </c>
      <c r="M26" s="178"/>
      <c r="N26" s="178">
        <f t="shared" si="16"/>
        <v>0</v>
      </c>
      <c r="O26" s="103" t="str">
        <f t="shared" si="17"/>
        <v>OK</v>
      </c>
      <c r="P26" s="178"/>
      <c r="Q26" s="178">
        <f t="shared" si="18"/>
        <v>0</v>
      </c>
      <c r="R26" s="103" t="str">
        <f t="shared" si="19"/>
        <v>OK</v>
      </c>
      <c r="S26" s="178"/>
      <c r="T26" s="178">
        <f t="shared" si="20"/>
        <v>0</v>
      </c>
      <c r="U26" s="103" t="str">
        <f t="shared" si="21"/>
        <v>OK</v>
      </c>
      <c r="V26" s="178"/>
      <c r="W26" s="178">
        <f t="shared" si="22"/>
        <v>0</v>
      </c>
      <c r="X26" s="103" t="str">
        <f t="shared" si="23"/>
        <v>OK</v>
      </c>
    </row>
    <row r="27" spans="1:24" ht="14.4" x14ac:dyDescent="0.3">
      <c r="A27" s="106"/>
      <c r="B27" s="107"/>
      <c r="C27" s="106"/>
      <c r="D27" s="108"/>
      <c r="E27" s="178"/>
      <c r="F27" s="178">
        <f t="shared" si="11"/>
        <v>0</v>
      </c>
      <c r="G27" s="178"/>
      <c r="H27" s="178">
        <f t="shared" si="24"/>
        <v>0</v>
      </c>
      <c r="I27" s="103" t="str">
        <f t="shared" si="25"/>
        <v>OK</v>
      </c>
      <c r="J27" s="178"/>
      <c r="K27" s="178">
        <f t="shared" si="14"/>
        <v>0</v>
      </c>
      <c r="L27" s="103" t="str">
        <f t="shared" si="15"/>
        <v>OK</v>
      </c>
      <c r="M27" s="178"/>
      <c r="N27" s="178">
        <f t="shared" si="16"/>
        <v>0</v>
      </c>
      <c r="O27" s="103" t="str">
        <f t="shared" si="17"/>
        <v>OK</v>
      </c>
      <c r="P27" s="178"/>
      <c r="Q27" s="178">
        <f t="shared" si="18"/>
        <v>0</v>
      </c>
      <c r="R27" s="103" t="str">
        <f t="shared" si="19"/>
        <v>OK</v>
      </c>
      <c r="S27" s="178"/>
      <c r="T27" s="178">
        <f t="shared" si="20"/>
        <v>0</v>
      </c>
      <c r="U27" s="103" t="str">
        <f t="shared" si="21"/>
        <v>OK</v>
      </c>
      <c r="V27" s="178"/>
      <c r="W27" s="178">
        <f t="shared" si="22"/>
        <v>0</v>
      </c>
      <c r="X27" s="103" t="str">
        <f t="shared" si="23"/>
        <v>OK</v>
      </c>
    </row>
    <row r="28" spans="1:24" ht="14.4" x14ac:dyDescent="0.3">
      <c r="A28" s="106"/>
      <c r="B28" s="107"/>
      <c r="C28" s="106"/>
      <c r="D28" s="108"/>
      <c r="E28" s="178"/>
      <c r="F28" s="178">
        <f t="shared" si="11"/>
        <v>0</v>
      </c>
      <c r="G28" s="178"/>
      <c r="H28" s="178">
        <f t="shared" si="24"/>
        <v>0</v>
      </c>
      <c r="I28" s="103" t="str">
        <f t="shared" si="25"/>
        <v>OK</v>
      </c>
      <c r="J28" s="178"/>
      <c r="K28" s="178">
        <f t="shared" si="14"/>
        <v>0</v>
      </c>
      <c r="L28" s="103" t="str">
        <f t="shared" si="15"/>
        <v>OK</v>
      </c>
      <c r="M28" s="178"/>
      <c r="N28" s="178">
        <f t="shared" si="16"/>
        <v>0</v>
      </c>
      <c r="O28" s="103" t="str">
        <f t="shared" si="17"/>
        <v>OK</v>
      </c>
      <c r="P28" s="178"/>
      <c r="Q28" s="178">
        <f t="shared" si="18"/>
        <v>0</v>
      </c>
      <c r="R28" s="103" t="str">
        <f t="shared" si="19"/>
        <v>OK</v>
      </c>
      <c r="S28" s="178"/>
      <c r="T28" s="178">
        <f t="shared" si="20"/>
        <v>0</v>
      </c>
      <c r="U28" s="103" t="str">
        <f t="shared" si="21"/>
        <v>OK</v>
      </c>
      <c r="V28" s="178"/>
      <c r="W28" s="178">
        <f t="shared" si="22"/>
        <v>0</v>
      </c>
      <c r="X28" s="103" t="str">
        <f t="shared" si="23"/>
        <v>OK</v>
      </c>
    </row>
    <row r="29" spans="1:24" ht="14.4" x14ac:dyDescent="0.3">
      <c r="A29" s="106"/>
      <c r="B29" s="107"/>
      <c r="C29" s="106"/>
      <c r="D29" s="108"/>
      <c r="E29" s="178"/>
      <c r="F29" s="178">
        <f t="shared" si="11"/>
        <v>0</v>
      </c>
      <c r="G29" s="178"/>
      <c r="H29" s="178">
        <f t="shared" si="24"/>
        <v>0</v>
      </c>
      <c r="I29" s="103" t="str">
        <f t="shared" si="25"/>
        <v>OK</v>
      </c>
      <c r="J29" s="178"/>
      <c r="K29" s="178">
        <f t="shared" si="14"/>
        <v>0</v>
      </c>
      <c r="L29" s="103" t="str">
        <f t="shared" si="15"/>
        <v>OK</v>
      </c>
      <c r="M29" s="178"/>
      <c r="N29" s="178">
        <f t="shared" si="16"/>
        <v>0</v>
      </c>
      <c r="O29" s="103" t="str">
        <f t="shared" si="17"/>
        <v>OK</v>
      </c>
      <c r="P29" s="178"/>
      <c r="Q29" s="178">
        <f t="shared" si="18"/>
        <v>0</v>
      </c>
      <c r="R29" s="103" t="str">
        <f t="shared" si="19"/>
        <v>OK</v>
      </c>
      <c r="S29" s="178"/>
      <c r="T29" s="178">
        <f t="shared" si="20"/>
        <v>0</v>
      </c>
      <c r="U29" s="103" t="str">
        <f t="shared" si="21"/>
        <v>OK</v>
      </c>
      <c r="V29" s="178"/>
      <c r="W29" s="178">
        <f t="shared" si="22"/>
        <v>0</v>
      </c>
      <c r="X29" s="103" t="str">
        <f t="shared" si="23"/>
        <v>OK</v>
      </c>
    </row>
    <row r="30" spans="1:24" ht="14.4" x14ac:dyDescent="0.3">
      <c r="A30" s="106"/>
      <c r="B30" s="107"/>
      <c r="C30" s="106"/>
      <c r="D30" s="108"/>
      <c r="E30" s="178"/>
      <c r="F30" s="178">
        <f t="shared" si="11"/>
        <v>0</v>
      </c>
      <c r="G30" s="178"/>
      <c r="H30" s="178">
        <f t="shared" si="24"/>
        <v>0</v>
      </c>
      <c r="I30" s="103" t="str">
        <f t="shared" si="25"/>
        <v>OK</v>
      </c>
      <c r="J30" s="178"/>
      <c r="K30" s="178">
        <f t="shared" si="14"/>
        <v>0</v>
      </c>
      <c r="L30" s="103" t="str">
        <f t="shared" si="15"/>
        <v>OK</v>
      </c>
      <c r="M30" s="178"/>
      <c r="N30" s="178">
        <f t="shared" si="16"/>
        <v>0</v>
      </c>
      <c r="O30" s="103" t="str">
        <f t="shared" si="17"/>
        <v>OK</v>
      </c>
      <c r="P30" s="178"/>
      <c r="Q30" s="178">
        <f t="shared" si="18"/>
        <v>0</v>
      </c>
      <c r="R30" s="103" t="str">
        <f t="shared" si="19"/>
        <v>OK</v>
      </c>
      <c r="S30" s="178"/>
      <c r="T30" s="178">
        <f t="shared" si="20"/>
        <v>0</v>
      </c>
      <c r="U30" s="103" t="str">
        <f t="shared" si="21"/>
        <v>OK</v>
      </c>
      <c r="V30" s="178"/>
      <c r="W30" s="178">
        <f t="shared" si="22"/>
        <v>0</v>
      </c>
      <c r="X30" s="103" t="str">
        <f t="shared" si="23"/>
        <v>OK</v>
      </c>
    </row>
    <row r="31" spans="1:24" ht="14.4" x14ac:dyDescent="0.3">
      <c r="A31" s="106"/>
      <c r="B31" s="107"/>
      <c r="C31" s="106"/>
      <c r="D31" s="108"/>
      <c r="E31" s="178"/>
      <c r="F31" s="178">
        <f t="shared" si="11"/>
        <v>0</v>
      </c>
      <c r="G31" s="178"/>
      <c r="H31" s="178">
        <f t="shared" si="24"/>
        <v>0</v>
      </c>
      <c r="I31" s="103" t="str">
        <f t="shared" si="25"/>
        <v>OK</v>
      </c>
      <c r="J31" s="178"/>
      <c r="K31" s="178">
        <f t="shared" si="14"/>
        <v>0</v>
      </c>
      <c r="L31" s="103" t="str">
        <f t="shared" si="15"/>
        <v>OK</v>
      </c>
      <c r="M31" s="178"/>
      <c r="N31" s="178">
        <f t="shared" si="16"/>
        <v>0</v>
      </c>
      <c r="O31" s="103" t="str">
        <f t="shared" si="17"/>
        <v>OK</v>
      </c>
      <c r="P31" s="178"/>
      <c r="Q31" s="178">
        <f t="shared" si="18"/>
        <v>0</v>
      </c>
      <c r="R31" s="103" t="str">
        <f t="shared" si="19"/>
        <v>OK</v>
      </c>
      <c r="S31" s="178"/>
      <c r="T31" s="178">
        <f t="shared" si="20"/>
        <v>0</v>
      </c>
      <c r="U31" s="103" t="str">
        <f t="shared" si="21"/>
        <v>OK</v>
      </c>
      <c r="V31" s="178"/>
      <c r="W31" s="178">
        <f t="shared" si="22"/>
        <v>0</v>
      </c>
      <c r="X31" s="103" t="str">
        <f t="shared" si="23"/>
        <v>OK</v>
      </c>
    </row>
    <row r="32" spans="1:24" ht="14.4" x14ac:dyDescent="0.3">
      <c r="A32" s="106"/>
      <c r="B32" s="107"/>
      <c r="C32" s="106"/>
      <c r="D32" s="108"/>
      <c r="E32" s="178"/>
      <c r="F32" s="178">
        <f t="shared" si="11"/>
        <v>0</v>
      </c>
      <c r="G32" s="178"/>
      <c r="H32" s="178">
        <f t="shared" si="24"/>
        <v>0</v>
      </c>
      <c r="I32" s="103" t="str">
        <f t="shared" si="25"/>
        <v>OK</v>
      </c>
      <c r="J32" s="178"/>
      <c r="K32" s="178">
        <f t="shared" si="14"/>
        <v>0</v>
      </c>
      <c r="L32" s="103" t="str">
        <f t="shared" si="15"/>
        <v>OK</v>
      </c>
      <c r="M32" s="178"/>
      <c r="N32" s="178">
        <f t="shared" si="16"/>
        <v>0</v>
      </c>
      <c r="O32" s="103" t="str">
        <f t="shared" si="17"/>
        <v>OK</v>
      </c>
      <c r="P32" s="178"/>
      <c r="Q32" s="178">
        <f t="shared" si="18"/>
        <v>0</v>
      </c>
      <c r="R32" s="103" t="str">
        <f t="shared" si="19"/>
        <v>OK</v>
      </c>
      <c r="S32" s="178"/>
      <c r="T32" s="178">
        <f t="shared" si="20"/>
        <v>0</v>
      </c>
      <c r="U32" s="103" t="str">
        <f t="shared" si="21"/>
        <v>OK</v>
      </c>
      <c r="V32" s="178"/>
      <c r="W32" s="178">
        <f t="shared" si="22"/>
        <v>0</v>
      </c>
      <c r="X32" s="103" t="str">
        <f t="shared" si="23"/>
        <v>OK</v>
      </c>
    </row>
    <row r="33" spans="1:24" ht="14.4" x14ac:dyDescent="0.3">
      <c r="A33" s="106"/>
      <c r="B33" s="107"/>
      <c r="C33" s="106"/>
      <c r="D33" s="108"/>
      <c r="E33" s="178"/>
      <c r="F33" s="178">
        <f t="shared" si="11"/>
        <v>0</v>
      </c>
      <c r="G33" s="178"/>
      <c r="H33" s="178">
        <f t="shared" si="24"/>
        <v>0</v>
      </c>
      <c r="I33" s="103" t="str">
        <f t="shared" si="25"/>
        <v>OK</v>
      </c>
      <c r="J33" s="178"/>
      <c r="K33" s="178">
        <f t="shared" si="14"/>
        <v>0</v>
      </c>
      <c r="L33" s="103" t="str">
        <f t="shared" si="15"/>
        <v>OK</v>
      </c>
      <c r="M33" s="178"/>
      <c r="N33" s="178">
        <f t="shared" si="16"/>
        <v>0</v>
      </c>
      <c r="O33" s="103" t="str">
        <f t="shared" si="17"/>
        <v>OK</v>
      </c>
      <c r="P33" s="178"/>
      <c r="Q33" s="178">
        <f t="shared" si="18"/>
        <v>0</v>
      </c>
      <c r="R33" s="103" t="str">
        <f t="shared" si="19"/>
        <v>OK</v>
      </c>
      <c r="S33" s="178"/>
      <c r="T33" s="178">
        <f t="shared" si="20"/>
        <v>0</v>
      </c>
      <c r="U33" s="103" t="str">
        <f t="shared" si="21"/>
        <v>OK</v>
      </c>
      <c r="V33" s="178"/>
      <c r="W33" s="178">
        <f t="shared" si="22"/>
        <v>0</v>
      </c>
      <c r="X33" s="103" t="str">
        <f t="shared" si="23"/>
        <v>OK</v>
      </c>
    </row>
    <row r="34" spans="1:24" ht="14.4" x14ac:dyDescent="0.3">
      <c r="A34" s="106"/>
      <c r="B34" s="107"/>
      <c r="C34" s="106"/>
      <c r="D34" s="108"/>
      <c r="E34" s="178"/>
      <c r="F34" s="178">
        <f t="shared" si="11"/>
        <v>0</v>
      </c>
      <c r="G34" s="178"/>
      <c r="H34" s="178">
        <f t="shared" si="24"/>
        <v>0</v>
      </c>
      <c r="I34" s="103" t="str">
        <f t="shared" si="25"/>
        <v>OK</v>
      </c>
      <c r="J34" s="178"/>
      <c r="K34" s="178">
        <f t="shared" si="14"/>
        <v>0</v>
      </c>
      <c r="L34" s="103" t="str">
        <f t="shared" si="15"/>
        <v>OK</v>
      </c>
      <c r="M34" s="178"/>
      <c r="N34" s="178">
        <f t="shared" si="16"/>
        <v>0</v>
      </c>
      <c r="O34" s="103" t="str">
        <f t="shared" si="17"/>
        <v>OK</v>
      </c>
      <c r="P34" s="178"/>
      <c r="Q34" s="178">
        <f t="shared" si="18"/>
        <v>0</v>
      </c>
      <c r="R34" s="103" t="str">
        <f t="shared" si="19"/>
        <v>OK</v>
      </c>
      <c r="S34" s="178"/>
      <c r="T34" s="178">
        <f t="shared" si="20"/>
        <v>0</v>
      </c>
      <c r="U34" s="103" t="str">
        <f t="shared" si="21"/>
        <v>OK</v>
      </c>
      <c r="V34" s="178"/>
      <c r="W34" s="178">
        <f t="shared" si="22"/>
        <v>0</v>
      </c>
      <c r="X34" s="103" t="str">
        <f t="shared" si="23"/>
        <v>OK</v>
      </c>
    </row>
    <row r="35" spans="1:24" ht="14.4" x14ac:dyDescent="0.3">
      <c r="A35" s="106"/>
      <c r="B35" s="107"/>
      <c r="C35" s="106"/>
      <c r="D35" s="108"/>
      <c r="E35" s="178"/>
      <c r="F35" s="178">
        <f t="shared" si="11"/>
        <v>0</v>
      </c>
      <c r="G35" s="178"/>
      <c r="H35" s="178">
        <f t="shared" si="24"/>
        <v>0</v>
      </c>
      <c r="I35" s="103" t="str">
        <f t="shared" si="25"/>
        <v>OK</v>
      </c>
      <c r="J35" s="178"/>
      <c r="K35" s="178">
        <f t="shared" si="14"/>
        <v>0</v>
      </c>
      <c r="L35" s="103" t="str">
        <f t="shared" si="15"/>
        <v>OK</v>
      </c>
      <c r="M35" s="178"/>
      <c r="N35" s="178">
        <f t="shared" si="16"/>
        <v>0</v>
      </c>
      <c r="O35" s="103" t="str">
        <f t="shared" si="17"/>
        <v>OK</v>
      </c>
      <c r="P35" s="178"/>
      <c r="Q35" s="178">
        <f t="shared" si="18"/>
        <v>0</v>
      </c>
      <c r="R35" s="103" t="str">
        <f t="shared" si="19"/>
        <v>OK</v>
      </c>
      <c r="S35" s="178"/>
      <c r="T35" s="178">
        <f t="shared" si="20"/>
        <v>0</v>
      </c>
      <c r="U35" s="103" t="str">
        <f t="shared" si="21"/>
        <v>OK</v>
      </c>
      <c r="V35" s="178"/>
      <c r="W35" s="178">
        <f t="shared" si="22"/>
        <v>0</v>
      </c>
      <c r="X35" s="103" t="str">
        <f t="shared" si="23"/>
        <v>OK</v>
      </c>
    </row>
    <row r="36" spans="1:24" ht="14.4" x14ac:dyDescent="0.3">
      <c r="A36" s="106"/>
      <c r="B36" s="107"/>
      <c r="C36" s="106"/>
      <c r="D36" s="108"/>
      <c r="E36" s="178"/>
      <c r="F36" s="178">
        <f t="shared" si="11"/>
        <v>0</v>
      </c>
      <c r="G36" s="178"/>
      <c r="H36" s="178">
        <f t="shared" si="24"/>
        <v>0</v>
      </c>
      <c r="I36" s="103" t="str">
        <f t="shared" si="25"/>
        <v>OK</v>
      </c>
      <c r="J36" s="178"/>
      <c r="K36" s="178">
        <f t="shared" si="14"/>
        <v>0</v>
      </c>
      <c r="L36" s="103" t="str">
        <f t="shared" si="15"/>
        <v>OK</v>
      </c>
      <c r="M36" s="178"/>
      <c r="N36" s="178">
        <f t="shared" si="16"/>
        <v>0</v>
      </c>
      <c r="O36" s="103" t="str">
        <f t="shared" si="17"/>
        <v>OK</v>
      </c>
      <c r="P36" s="178"/>
      <c r="Q36" s="178">
        <f t="shared" si="18"/>
        <v>0</v>
      </c>
      <c r="R36" s="103" t="str">
        <f t="shared" si="19"/>
        <v>OK</v>
      </c>
      <c r="S36" s="178"/>
      <c r="T36" s="178">
        <f t="shared" si="20"/>
        <v>0</v>
      </c>
      <c r="U36" s="103" t="str">
        <f t="shared" si="21"/>
        <v>OK</v>
      </c>
      <c r="V36" s="178"/>
      <c r="W36" s="178">
        <f t="shared" si="22"/>
        <v>0</v>
      </c>
      <c r="X36" s="103" t="str">
        <f t="shared" si="23"/>
        <v>OK</v>
      </c>
    </row>
    <row r="37" spans="1:24" ht="14.4" x14ac:dyDescent="0.3">
      <c r="A37" s="106"/>
      <c r="B37" s="107"/>
      <c r="C37" s="106"/>
      <c r="D37" s="108"/>
      <c r="E37" s="178"/>
      <c r="F37" s="178">
        <f t="shared" si="11"/>
        <v>0</v>
      </c>
      <c r="G37" s="178"/>
      <c r="H37" s="178">
        <f t="shared" si="24"/>
        <v>0</v>
      </c>
      <c r="I37" s="103" t="str">
        <f t="shared" si="25"/>
        <v>OK</v>
      </c>
      <c r="J37" s="178"/>
      <c r="K37" s="178">
        <f t="shared" si="14"/>
        <v>0</v>
      </c>
      <c r="L37" s="103" t="str">
        <f t="shared" si="15"/>
        <v>OK</v>
      </c>
      <c r="M37" s="178"/>
      <c r="N37" s="178">
        <f t="shared" si="16"/>
        <v>0</v>
      </c>
      <c r="O37" s="103" t="str">
        <f t="shared" si="17"/>
        <v>OK</v>
      </c>
      <c r="P37" s="178"/>
      <c r="Q37" s="178">
        <f t="shared" si="18"/>
        <v>0</v>
      </c>
      <c r="R37" s="103" t="str">
        <f t="shared" si="19"/>
        <v>OK</v>
      </c>
      <c r="S37" s="178"/>
      <c r="T37" s="178">
        <f t="shared" si="20"/>
        <v>0</v>
      </c>
      <c r="U37" s="103" t="str">
        <f t="shared" si="21"/>
        <v>OK</v>
      </c>
      <c r="V37" s="178"/>
      <c r="W37" s="178">
        <f t="shared" si="22"/>
        <v>0</v>
      </c>
      <c r="X37" s="103" t="str">
        <f t="shared" si="23"/>
        <v>OK</v>
      </c>
    </row>
    <row r="38" spans="1:24" ht="14.4" x14ac:dyDescent="0.3">
      <c r="A38" s="106"/>
      <c r="B38" s="107"/>
      <c r="C38" s="106"/>
      <c r="D38" s="108"/>
      <c r="E38" s="178"/>
      <c r="F38" s="178">
        <f t="shared" si="11"/>
        <v>0</v>
      </c>
      <c r="G38" s="178"/>
      <c r="H38" s="178">
        <f t="shared" si="24"/>
        <v>0</v>
      </c>
      <c r="I38" s="103" t="str">
        <f t="shared" si="25"/>
        <v>OK</v>
      </c>
      <c r="J38" s="178"/>
      <c r="K38" s="178">
        <f t="shared" si="14"/>
        <v>0</v>
      </c>
      <c r="L38" s="103" t="str">
        <f t="shared" si="15"/>
        <v>OK</v>
      </c>
      <c r="M38" s="178"/>
      <c r="N38" s="178">
        <f t="shared" si="16"/>
        <v>0</v>
      </c>
      <c r="O38" s="103" t="str">
        <f t="shared" si="17"/>
        <v>OK</v>
      </c>
      <c r="P38" s="178"/>
      <c r="Q38" s="178">
        <f t="shared" si="18"/>
        <v>0</v>
      </c>
      <c r="R38" s="103" t="str">
        <f t="shared" si="19"/>
        <v>OK</v>
      </c>
      <c r="S38" s="178"/>
      <c r="T38" s="178">
        <f t="shared" si="20"/>
        <v>0</v>
      </c>
      <c r="U38" s="103" t="str">
        <f t="shared" si="21"/>
        <v>OK</v>
      </c>
      <c r="V38" s="178"/>
      <c r="W38" s="178">
        <f t="shared" si="22"/>
        <v>0</v>
      </c>
      <c r="X38" s="103" t="str">
        <f t="shared" si="23"/>
        <v>OK</v>
      </c>
    </row>
    <row r="39" spans="1:24" ht="14.4" x14ac:dyDescent="0.3">
      <c r="A39" s="106"/>
      <c r="B39" s="107"/>
      <c r="C39" s="106"/>
      <c r="D39" s="108"/>
      <c r="E39" s="178"/>
      <c r="F39" s="178">
        <f t="shared" si="11"/>
        <v>0</v>
      </c>
      <c r="G39" s="178"/>
      <c r="H39" s="178">
        <f t="shared" si="24"/>
        <v>0</v>
      </c>
      <c r="I39" s="103" t="str">
        <f t="shared" si="25"/>
        <v>OK</v>
      </c>
      <c r="J39" s="178"/>
      <c r="K39" s="178">
        <f t="shared" si="14"/>
        <v>0</v>
      </c>
      <c r="L39" s="103" t="str">
        <f t="shared" si="15"/>
        <v>OK</v>
      </c>
      <c r="M39" s="178"/>
      <c r="N39" s="178">
        <f t="shared" si="16"/>
        <v>0</v>
      </c>
      <c r="O39" s="103" t="str">
        <f t="shared" si="17"/>
        <v>OK</v>
      </c>
      <c r="P39" s="178"/>
      <c r="Q39" s="178">
        <f t="shared" si="18"/>
        <v>0</v>
      </c>
      <c r="R39" s="103" t="str">
        <f t="shared" si="19"/>
        <v>OK</v>
      </c>
      <c r="S39" s="178"/>
      <c r="T39" s="178">
        <f t="shared" si="20"/>
        <v>0</v>
      </c>
      <c r="U39" s="103" t="str">
        <f t="shared" si="21"/>
        <v>OK</v>
      </c>
      <c r="V39" s="178"/>
      <c r="W39" s="178">
        <f t="shared" si="22"/>
        <v>0</v>
      </c>
      <c r="X39" s="103" t="str">
        <f t="shared" si="23"/>
        <v>OK</v>
      </c>
    </row>
    <row r="40" spans="1:24" ht="14.4" x14ac:dyDescent="0.3">
      <c r="A40" s="106"/>
      <c r="B40" s="107"/>
      <c r="C40" s="106"/>
      <c r="D40" s="108"/>
      <c r="E40" s="178"/>
      <c r="F40" s="178">
        <f t="shared" si="11"/>
        <v>0</v>
      </c>
      <c r="G40" s="178"/>
      <c r="H40" s="178">
        <f t="shared" si="24"/>
        <v>0</v>
      </c>
      <c r="I40" s="103" t="str">
        <f t="shared" si="25"/>
        <v>OK</v>
      </c>
      <c r="J40" s="178"/>
      <c r="K40" s="178">
        <f t="shared" si="14"/>
        <v>0</v>
      </c>
      <c r="L40" s="103" t="str">
        <f t="shared" si="15"/>
        <v>OK</v>
      </c>
      <c r="M40" s="178"/>
      <c r="N40" s="178">
        <f t="shared" si="16"/>
        <v>0</v>
      </c>
      <c r="O40" s="103" t="str">
        <f t="shared" si="17"/>
        <v>OK</v>
      </c>
      <c r="P40" s="178"/>
      <c r="Q40" s="178">
        <f t="shared" si="18"/>
        <v>0</v>
      </c>
      <c r="R40" s="103" t="str">
        <f t="shared" si="19"/>
        <v>OK</v>
      </c>
      <c r="S40" s="178"/>
      <c r="T40" s="178">
        <f t="shared" si="20"/>
        <v>0</v>
      </c>
      <c r="U40" s="103" t="str">
        <f t="shared" si="21"/>
        <v>OK</v>
      </c>
      <c r="V40" s="178"/>
      <c r="W40" s="178">
        <f t="shared" si="22"/>
        <v>0</v>
      </c>
      <c r="X40" s="103" t="str">
        <f t="shared" si="23"/>
        <v>OK</v>
      </c>
    </row>
    <row r="41" spans="1:24" ht="14.4" x14ac:dyDescent="0.3">
      <c r="A41" s="106"/>
      <c r="B41" s="107"/>
      <c r="C41" s="106"/>
      <c r="D41" s="108"/>
      <c r="E41" s="178"/>
      <c r="F41" s="178">
        <f t="shared" si="11"/>
        <v>0</v>
      </c>
      <c r="G41" s="178"/>
      <c r="H41" s="178">
        <f t="shared" si="24"/>
        <v>0</v>
      </c>
      <c r="I41" s="103" t="str">
        <f t="shared" si="25"/>
        <v>OK</v>
      </c>
      <c r="J41" s="178"/>
      <c r="K41" s="178">
        <f t="shared" si="14"/>
        <v>0</v>
      </c>
      <c r="L41" s="103" t="str">
        <f t="shared" si="15"/>
        <v>OK</v>
      </c>
      <c r="M41" s="178"/>
      <c r="N41" s="178">
        <f t="shared" si="16"/>
        <v>0</v>
      </c>
      <c r="O41" s="103" t="str">
        <f t="shared" si="17"/>
        <v>OK</v>
      </c>
      <c r="P41" s="178"/>
      <c r="Q41" s="178">
        <f t="shared" si="18"/>
        <v>0</v>
      </c>
      <c r="R41" s="103" t="str">
        <f t="shared" si="19"/>
        <v>OK</v>
      </c>
      <c r="S41" s="178"/>
      <c r="T41" s="178">
        <f t="shared" si="20"/>
        <v>0</v>
      </c>
      <c r="U41" s="103" t="str">
        <f t="shared" si="21"/>
        <v>OK</v>
      </c>
      <c r="V41" s="178"/>
      <c r="W41" s="178">
        <f t="shared" si="22"/>
        <v>0</v>
      </c>
      <c r="X41" s="103" t="str">
        <f t="shared" si="23"/>
        <v>OK</v>
      </c>
    </row>
    <row r="42" spans="1:24" ht="14.4" x14ac:dyDescent="0.3">
      <c r="A42" s="106"/>
      <c r="B42" s="107"/>
      <c r="C42" s="106"/>
      <c r="D42" s="108"/>
      <c r="E42" s="178"/>
      <c r="F42" s="178">
        <f t="shared" si="11"/>
        <v>0</v>
      </c>
      <c r="G42" s="178"/>
      <c r="H42" s="178">
        <f t="shared" si="24"/>
        <v>0</v>
      </c>
      <c r="I42" s="103" t="str">
        <f t="shared" si="25"/>
        <v>OK</v>
      </c>
      <c r="J42" s="178"/>
      <c r="K42" s="178">
        <f t="shared" si="14"/>
        <v>0</v>
      </c>
      <c r="L42" s="103" t="str">
        <f t="shared" si="15"/>
        <v>OK</v>
      </c>
      <c r="M42" s="178"/>
      <c r="N42" s="178">
        <f t="shared" si="16"/>
        <v>0</v>
      </c>
      <c r="O42" s="103" t="str">
        <f t="shared" si="17"/>
        <v>OK</v>
      </c>
      <c r="P42" s="178"/>
      <c r="Q42" s="178">
        <f t="shared" si="18"/>
        <v>0</v>
      </c>
      <c r="R42" s="103" t="str">
        <f t="shared" si="19"/>
        <v>OK</v>
      </c>
      <c r="S42" s="178"/>
      <c r="T42" s="178">
        <f t="shared" si="20"/>
        <v>0</v>
      </c>
      <c r="U42" s="103" t="str">
        <f t="shared" si="21"/>
        <v>OK</v>
      </c>
      <c r="V42" s="178"/>
      <c r="W42" s="178">
        <f t="shared" si="22"/>
        <v>0</v>
      </c>
      <c r="X42" s="103" t="str">
        <f t="shared" si="23"/>
        <v>OK</v>
      </c>
    </row>
    <row r="43" spans="1:24" ht="14.4" x14ac:dyDescent="0.3">
      <c r="A43" s="106"/>
      <c r="B43" s="107"/>
      <c r="C43" s="106"/>
      <c r="D43" s="108"/>
      <c r="E43" s="178"/>
      <c r="F43" s="178">
        <f t="shared" si="11"/>
        <v>0</v>
      </c>
      <c r="G43" s="178"/>
      <c r="H43" s="178">
        <f t="shared" si="24"/>
        <v>0</v>
      </c>
      <c r="I43" s="103" t="str">
        <f t="shared" si="25"/>
        <v>OK</v>
      </c>
      <c r="J43" s="178"/>
      <c r="K43" s="178">
        <f t="shared" si="14"/>
        <v>0</v>
      </c>
      <c r="L43" s="103" t="str">
        <f t="shared" si="15"/>
        <v>OK</v>
      </c>
      <c r="M43" s="178"/>
      <c r="N43" s="178">
        <f t="shared" si="16"/>
        <v>0</v>
      </c>
      <c r="O43" s="103" t="str">
        <f t="shared" si="17"/>
        <v>OK</v>
      </c>
      <c r="P43" s="178"/>
      <c r="Q43" s="178">
        <f t="shared" si="18"/>
        <v>0</v>
      </c>
      <c r="R43" s="103" t="str">
        <f t="shared" si="19"/>
        <v>OK</v>
      </c>
      <c r="S43" s="178"/>
      <c r="T43" s="178">
        <f t="shared" si="20"/>
        <v>0</v>
      </c>
      <c r="U43" s="103" t="str">
        <f t="shared" si="21"/>
        <v>OK</v>
      </c>
      <c r="V43" s="178"/>
      <c r="W43" s="178">
        <f t="shared" si="22"/>
        <v>0</v>
      </c>
      <c r="X43" s="103" t="str">
        <f t="shared" si="23"/>
        <v>OK</v>
      </c>
    </row>
    <row r="44" spans="1:24" ht="14.4" x14ac:dyDescent="0.3">
      <c r="A44" s="106"/>
      <c r="B44" s="107"/>
      <c r="C44" s="106"/>
      <c r="D44" s="108"/>
      <c r="E44" s="178"/>
      <c r="F44" s="178">
        <f t="shared" si="11"/>
        <v>0</v>
      </c>
      <c r="G44" s="178"/>
      <c r="H44" s="178">
        <f t="shared" si="24"/>
        <v>0</v>
      </c>
      <c r="I44" s="103" t="str">
        <f t="shared" si="25"/>
        <v>OK</v>
      </c>
      <c r="J44" s="178"/>
      <c r="K44" s="178">
        <f t="shared" si="14"/>
        <v>0</v>
      </c>
      <c r="L44" s="103" t="str">
        <f t="shared" si="15"/>
        <v>OK</v>
      </c>
      <c r="M44" s="178"/>
      <c r="N44" s="178">
        <f t="shared" si="16"/>
        <v>0</v>
      </c>
      <c r="O44" s="103" t="str">
        <f t="shared" si="17"/>
        <v>OK</v>
      </c>
      <c r="P44" s="178"/>
      <c r="Q44" s="178">
        <f t="shared" si="18"/>
        <v>0</v>
      </c>
      <c r="R44" s="103" t="str">
        <f t="shared" si="19"/>
        <v>OK</v>
      </c>
      <c r="S44" s="178"/>
      <c r="T44" s="178">
        <f t="shared" si="20"/>
        <v>0</v>
      </c>
      <c r="U44" s="103" t="str">
        <f t="shared" si="21"/>
        <v>OK</v>
      </c>
      <c r="V44" s="178"/>
      <c r="W44" s="178">
        <f t="shared" si="22"/>
        <v>0</v>
      </c>
      <c r="X44" s="103" t="str">
        <f t="shared" si="23"/>
        <v>OK</v>
      </c>
    </row>
    <row r="45" spans="1:24" ht="14.4" x14ac:dyDescent="0.3">
      <c r="A45" s="106"/>
      <c r="B45" s="107"/>
      <c r="C45" s="106"/>
      <c r="D45" s="108"/>
      <c r="E45" s="178"/>
      <c r="F45" s="178">
        <f t="shared" si="11"/>
        <v>0</v>
      </c>
      <c r="G45" s="178"/>
      <c r="H45" s="178">
        <f t="shared" si="24"/>
        <v>0</v>
      </c>
      <c r="I45" s="103" t="str">
        <f t="shared" si="25"/>
        <v>OK</v>
      </c>
      <c r="J45" s="178"/>
      <c r="K45" s="178">
        <f t="shared" si="14"/>
        <v>0</v>
      </c>
      <c r="L45" s="103" t="str">
        <f t="shared" si="15"/>
        <v>OK</v>
      </c>
      <c r="M45" s="178"/>
      <c r="N45" s="178">
        <f t="shared" si="16"/>
        <v>0</v>
      </c>
      <c r="O45" s="103" t="str">
        <f t="shared" si="17"/>
        <v>OK</v>
      </c>
      <c r="P45" s="178"/>
      <c r="Q45" s="178">
        <f t="shared" si="18"/>
        <v>0</v>
      </c>
      <c r="R45" s="103" t="str">
        <f t="shared" si="19"/>
        <v>OK</v>
      </c>
      <c r="S45" s="178"/>
      <c r="T45" s="178">
        <f t="shared" si="20"/>
        <v>0</v>
      </c>
      <c r="U45" s="103" t="str">
        <f t="shared" si="21"/>
        <v>OK</v>
      </c>
      <c r="V45" s="178"/>
      <c r="W45" s="178">
        <f t="shared" si="22"/>
        <v>0</v>
      </c>
      <c r="X45" s="103" t="str">
        <f t="shared" si="23"/>
        <v>OK</v>
      </c>
    </row>
    <row r="46" spans="1:24" ht="14.4" x14ac:dyDescent="0.3">
      <c r="A46" s="106"/>
      <c r="B46" s="107"/>
      <c r="C46" s="106"/>
      <c r="D46" s="108"/>
      <c r="E46" s="178"/>
      <c r="F46" s="178">
        <f t="shared" si="11"/>
        <v>0</v>
      </c>
      <c r="G46" s="178"/>
      <c r="H46" s="178">
        <f t="shared" si="24"/>
        <v>0</v>
      </c>
      <c r="I46" s="103" t="str">
        <f t="shared" si="25"/>
        <v>OK</v>
      </c>
      <c r="J46" s="178"/>
      <c r="K46" s="178">
        <f t="shared" si="14"/>
        <v>0</v>
      </c>
      <c r="L46" s="103" t="str">
        <f t="shared" si="15"/>
        <v>OK</v>
      </c>
      <c r="M46" s="178"/>
      <c r="N46" s="178">
        <f t="shared" si="16"/>
        <v>0</v>
      </c>
      <c r="O46" s="103" t="str">
        <f t="shared" si="17"/>
        <v>OK</v>
      </c>
      <c r="P46" s="178"/>
      <c r="Q46" s="178">
        <f t="shared" si="18"/>
        <v>0</v>
      </c>
      <c r="R46" s="103" t="str">
        <f t="shared" si="19"/>
        <v>OK</v>
      </c>
      <c r="S46" s="178"/>
      <c r="T46" s="178">
        <f t="shared" si="20"/>
        <v>0</v>
      </c>
      <c r="U46" s="103" t="str">
        <f t="shared" si="21"/>
        <v>OK</v>
      </c>
      <c r="V46" s="178"/>
      <c r="W46" s="178">
        <f t="shared" si="22"/>
        <v>0</v>
      </c>
      <c r="X46" s="103" t="str">
        <f t="shared" si="23"/>
        <v>OK</v>
      </c>
    </row>
    <row r="47" spans="1:24" ht="14.4" x14ac:dyDescent="0.3">
      <c r="A47" s="106"/>
      <c r="B47" s="107"/>
      <c r="C47" s="106"/>
      <c r="D47" s="108"/>
      <c r="E47" s="178"/>
      <c r="F47" s="178">
        <f t="shared" si="11"/>
        <v>0</v>
      </c>
      <c r="G47" s="178"/>
      <c r="H47" s="178">
        <f t="shared" si="24"/>
        <v>0</v>
      </c>
      <c r="I47" s="103" t="str">
        <f t="shared" si="25"/>
        <v>OK</v>
      </c>
      <c r="J47" s="178"/>
      <c r="K47" s="178">
        <f t="shared" si="14"/>
        <v>0</v>
      </c>
      <c r="L47" s="103" t="str">
        <f t="shared" si="15"/>
        <v>OK</v>
      </c>
      <c r="M47" s="178"/>
      <c r="N47" s="178">
        <f t="shared" si="16"/>
        <v>0</v>
      </c>
      <c r="O47" s="103" t="str">
        <f t="shared" si="17"/>
        <v>OK</v>
      </c>
      <c r="P47" s="178"/>
      <c r="Q47" s="178">
        <f t="shared" si="18"/>
        <v>0</v>
      </c>
      <c r="R47" s="103" t="str">
        <f t="shared" si="19"/>
        <v>OK</v>
      </c>
      <c r="S47" s="178"/>
      <c r="T47" s="178">
        <f t="shared" si="20"/>
        <v>0</v>
      </c>
      <c r="U47" s="103" t="str">
        <f t="shared" si="21"/>
        <v>OK</v>
      </c>
      <c r="V47" s="178"/>
      <c r="W47" s="178">
        <f t="shared" si="22"/>
        <v>0</v>
      </c>
      <c r="X47" s="103" t="str">
        <f t="shared" si="23"/>
        <v>OK</v>
      </c>
    </row>
    <row r="48" spans="1:24" ht="14.4" x14ac:dyDescent="0.3">
      <c r="A48" s="106"/>
      <c r="B48" s="107"/>
      <c r="C48" s="106"/>
      <c r="D48" s="108"/>
      <c r="E48" s="178"/>
      <c r="F48" s="178">
        <f t="shared" si="11"/>
        <v>0</v>
      </c>
      <c r="G48" s="178"/>
      <c r="H48" s="178">
        <f t="shared" si="24"/>
        <v>0</v>
      </c>
      <c r="I48" s="103" t="str">
        <f t="shared" si="25"/>
        <v>OK</v>
      </c>
      <c r="J48" s="178"/>
      <c r="K48" s="178">
        <f t="shared" si="14"/>
        <v>0</v>
      </c>
      <c r="L48" s="103" t="str">
        <f t="shared" si="15"/>
        <v>OK</v>
      </c>
      <c r="M48" s="178"/>
      <c r="N48" s="178">
        <f t="shared" si="16"/>
        <v>0</v>
      </c>
      <c r="O48" s="103" t="str">
        <f t="shared" si="17"/>
        <v>OK</v>
      </c>
      <c r="P48" s="178"/>
      <c r="Q48" s="178">
        <f t="shared" si="18"/>
        <v>0</v>
      </c>
      <c r="R48" s="103" t="str">
        <f t="shared" si="19"/>
        <v>OK</v>
      </c>
      <c r="S48" s="178"/>
      <c r="T48" s="178">
        <f t="shared" si="20"/>
        <v>0</v>
      </c>
      <c r="U48" s="103" t="str">
        <f t="shared" si="21"/>
        <v>OK</v>
      </c>
      <c r="V48" s="178"/>
      <c r="W48" s="178">
        <f t="shared" si="22"/>
        <v>0</v>
      </c>
      <c r="X48" s="103" t="str">
        <f t="shared" si="23"/>
        <v>OK</v>
      </c>
    </row>
    <row r="49" spans="1:24" ht="14.4" x14ac:dyDescent="0.3">
      <c r="A49" s="106"/>
      <c r="B49" s="107"/>
      <c r="C49" s="106"/>
      <c r="D49" s="108"/>
      <c r="E49" s="178"/>
      <c r="F49" s="178">
        <f t="shared" si="11"/>
        <v>0</v>
      </c>
      <c r="G49" s="178"/>
      <c r="H49" s="178">
        <f t="shared" si="24"/>
        <v>0</v>
      </c>
      <c r="I49" s="103" t="str">
        <f t="shared" si="25"/>
        <v>OK</v>
      </c>
      <c r="J49" s="178"/>
      <c r="K49" s="178">
        <f t="shared" si="14"/>
        <v>0</v>
      </c>
      <c r="L49" s="103" t="str">
        <f t="shared" si="15"/>
        <v>OK</v>
      </c>
      <c r="M49" s="178"/>
      <c r="N49" s="178">
        <f t="shared" si="16"/>
        <v>0</v>
      </c>
      <c r="O49" s="103" t="str">
        <f t="shared" si="17"/>
        <v>OK</v>
      </c>
      <c r="P49" s="178"/>
      <c r="Q49" s="178">
        <f t="shared" si="18"/>
        <v>0</v>
      </c>
      <c r="R49" s="103" t="str">
        <f t="shared" si="19"/>
        <v>OK</v>
      </c>
      <c r="S49" s="178"/>
      <c r="T49" s="178">
        <f t="shared" si="20"/>
        <v>0</v>
      </c>
      <c r="U49" s="103" t="str">
        <f t="shared" si="21"/>
        <v>OK</v>
      </c>
      <c r="V49" s="178"/>
      <c r="W49" s="178">
        <f t="shared" si="22"/>
        <v>0</v>
      </c>
      <c r="X49" s="103" t="str">
        <f t="shared" si="23"/>
        <v>OK</v>
      </c>
    </row>
    <row r="50" spans="1:24" ht="14.4" x14ac:dyDescent="0.3">
      <c r="A50" s="106"/>
      <c r="B50" s="107"/>
      <c r="C50" s="106"/>
      <c r="D50" s="108"/>
      <c r="E50" s="178"/>
      <c r="F50" s="178">
        <f t="shared" si="11"/>
        <v>0</v>
      </c>
      <c r="G50" s="178"/>
      <c r="H50" s="178">
        <f t="shared" si="24"/>
        <v>0</v>
      </c>
      <c r="I50" s="103" t="str">
        <f t="shared" si="25"/>
        <v>OK</v>
      </c>
      <c r="J50" s="178"/>
      <c r="K50" s="178">
        <f t="shared" si="14"/>
        <v>0</v>
      </c>
      <c r="L50" s="103" t="str">
        <f t="shared" si="15"/>
        <v>OK</v>
      </c>
      <c r="M50" s="178"/>
      <c r="N50" s="178">
        <f t="shared" si="16"/>
        <v>0</v>
      </c>
      <c r="O50" s="103" t="str">
        <f t="shared" si="17"/>
        <v>OK</v>
      </c>
      <c r="P50" s="178"/>
      <c r="Q50" s="178">
        <f t="shared" si="18"/>
        <v>0</v>
      </c>
      <c r="R50" s="103" t="str">
        <f t="shared" si="19"/>
        <v>OK</v>
      </c>
      <c r="S50" s="178"/>
      <c r="T50" s="178">
        <f t="shared" si="20"/>
        <v>0</v>
      </c>
      <c r="U50" s="103" t="str">
        <f t="shared" si="21"/>
        <v>OK</v>
      </c>
      <c r="V50" s="178"/>
      <c r="W50" s="178">
        <f t="shared" si="22"/>
        <v>0</v>
      </c>
      <c r="X50" s="103" t="str">
        <f t="shared" si="23"/>
        <v>OK</v>
      </c>
    </row>
    <row r="51" spans="1:24" ht="14.4" x14ac:dyDescent="0.3">
      <c r="A51" s="106"/>
      <c r="B51" s="107"/>
      <c r="C51" s="106"/>
      <c r="D51" s="108"/>
      <c r="E51" s="178"/>
      <c r="F51" s="178">
        <f t="shared" si="11"/>
        <v>0</v>
      </c>
      <c r="G51" s="178"/>
      <c r="H51" s="178">
        <f t="shared" si="24"/>
        <v>0</v>
      </c>
      <c r="I51" s="103" t="str">
        <f t="shared" si="25"/>
        <v>OK</v>
      </c>
      <c r="J51" s="178"/>
      <c r="K51" s="178">
        <f t="shared" si="14"/>
        <v>0</v>
      </c>
      <c r="L51" s="103" t="str">
        <f t="shared" si="15"/>
        <v>OK</v>
      </c>
      <c r="M51" s="178"/>
      <c r="N51" s="178">
        <f t="shared" si="16"/>
        <v>0</v>
      </c>
      <c r="O51" s="103" t="str">
        <f t="shared" si="17"/>
        <v>OK</v>
      </c>
      <c r="P51" s="178"/>
      <c r="Q51" s="178">
        <f t="shared" si="18"/>
        <v>0</v>
      </c>
      <c r="R51" s="103" t="str">
        <f t="shared" si="19"/>
        <v>OK</v>
      </c>
      <c r="S51" s="178"/>
      <c r="T51" s="178">
        <f t="shared" si="20"/>
        <v>0</v>
      </c>
      <c r="U51" s="103" t="str">
        <f t="shared" si="21"/>
        <v>OK</v>
      </c>
      <c r="V51" s="178"/>
      <c r="W51" s="178">
        <f t="shared" si="22"/>
        <v>0</v>
      </c>
      <c r="X51" s="103" t="str">
        <f t="shared" si="23"/>
        <v>OK</v>
      </c>
    </row>
    <row r="52" spans="1:24" ht="14.4" x14ac:dyDescent="0.3">
      <c r="A52" s="106"/>
      <c r="B52" s="107"/>
      <c r="C52" s="106"/>
      <c r="D52" s="108"/>
      <c r="E52" s="178"/>
      <c r="F52" s="178">
        <f t="shared" si="11"/>
        <v>0</v>
      </c>
      <c r="G52" s="178"/>
      <c r="H52" s="178">
        <f t="shared" si="24"/>
        <v>0</v>
      </c>
      <c r="I52" s="103" t="str">
        <f t="shared" si="25"/>
        <v>OK</v>
      </c>
      <c r="J52" s="178"/>
      <c r="K52" s="178">
        <f t="shared" si="14"/>
        <v>0</v>
      </c>
      <c r="L52" s="103" t="str">
        <f t="shared" si="15"/>
        <v>OK</v>
      </c>
      <c r="M52" s="178"/>
      <c r="N52" s="178">
        <f t="shared" si="16"/>
        <v>0</v>
      </c>
      <c r="O52" s="103" t="str">
        <f t="shared" si="17"/>
        <v>OK</v>
      </c>
      <c r="P52" s="178"/>
      <c r="Q52" s="178">
        <f t="shared" si="18"/>
        <v>0</v>
      </c>
      <c r="R52" s="103" t="str">
        <f t="shared" si="19"/>
        <v>OK</v>
      </c>
      <c r="S52" s="178"/>
      <c r="T52" s="178">
        <f t="shared" si="20"/>
        <v>0</v>
      </c>
      <c r="U52" s="103" t="str">
        <f t="shared" si="21"/>
        <v>OK</v>
      </c>
      <c r="V52" s="178"/>
      <c r="W52" s="178">
        <f t="shared" si="22"/>
        <v>0</v>
      </c>
      <c r="X52" s="103" t="str">
        <f t="shared" si="23"/>
        <v>OK</v>
      </c>
    </row>
    <row r="53" spans="1:24" ht="14.4" x14ac:dyDescent="0.3">
      <c r="A53" s="106"/>
      <c r="B53" s="107"/>
      <c r="C53" s="106"/>
      <c r="D53" s="108"/>
      <c r="E53" s="178"/>
      <c r="F53" s="178">
        <f t="shared" si="11"/>
        <v>0</v>
      </c>
      <c r="G53" s="178"/>
      <c r="H53" s="178">
        <f t="shared" si="24"/>
        <v>0</v>
      </c>
      <c r="I53" s="103" t="str">
        <f t="shared" si="25"/>
        <v>OK</v>
      </c>
      <c r="J53" s="178"/>
      <c r="K53" s="178">
        <f t="shared" si="14"/>
        <v>0</v>
      </c>
      <c r="L53" s="103" t="str">
        <f t="shared" si="15"/>
        <v>OK</v>
      </c>
      <c r="M53" s="178"/>
      <c r="N53" s="178">
        <f t="shared" si="16"/>
        <v>0</v>
      </c>
      <c r="O53" s="103" t="str">
        <f t="shared" si="17"/>
        <v>OK</v>
      </c>
      <c r="P53" s="178"/>
      <c r="Q53" s="178">
        <f t="shared" si="18"/>
        <v>0</v>
      </c>
      <c r="R53" s="103" t="str">
        <f t="shared" si="19"/>
        <v>OK</v>
      </c>
      <c r="S53" s="178"/>
      <c r="T53" s="178">
        <f t="shared" si="20"/>
        <v>0</v>
      </c>
      <c r="U53" s="103" t="str">
        <f t="shared" si="21"/>
        <v>OK</v>
      </c>
      <c r="V53" s="178"/>
      <c r="W53" s="178">
        <f t="shared" si="22"/>
        <v>0</v>
      </c>
      <c r="X53" s="103" t="str">
        <f t="shared" si="23"/>
        <v>OK</v>
      </c>
    </row>
    <row r="54" spans="1:24" ht="14.4" x14ac:dyDescent="0.3">
      <c r="A54" s="106"/>
      <c r="B54" s="107"/>
      <c r="C54" s="106"/>
      <c r="D54" s="108"/>
      <c r="E54" s="178"/>
      <c r="F54" s="178">
        <f t="shared" si="11"/>
        <v>0</v>
      </c>
      <c r="G54" s="178"/>
      <c r="H54" s="178">
        <f t="shared" si="24"/>
        <v>0</v>
      </c>
      <c r="I54" s="103" t="str">
        <f t="shared" si="25"/>
        <v>OK</v>
      </c>
      <c r="J54" s="178"/>
      <c r="K54" s="178">
        <f t="shared" si="14"/>
        <v>0</v>
      </c>
      <c r="L54" s="103" t="str">
        <f t="shared" si="15"/>
        <v>OK</v>
      </c>
      <c r="M54" s="178"/>
      <c r="N54" s="178">
        <f t="shared" si="16"/>
        <v>0</v>
      </c>
      <c r="O54" s="103" t="str">
        <f t="shared" si="17"/>
        <v>OK</v>
      </c>
      <c r="P54" s="178"/>
      <c r="Q54" s="178">
        <f t="shared" si="18"/>
        <v>0</v>
      </c>
      <c r="R54" s="103" t="str">
        <f t="shared" si="19"/>
        <v>OK</v>
      </c>
      <c r="S54" s="178"/>
      <c r="T54" s="178">
        <f t="shared" si="20"/>
        <v>0</v>
      </c>
      <c r="U54" s="103" t="str">
        <f t="shared" si="21"/>
        <v>OK</v>
      </c>
      <c r="V54" s="178"/>
      <c r="W54" s="178">
        <f t="shared" si="22"/>
        <v>0</v>
      </c>
      <c r="X54" s="103" t="str">
        <f t="shared" si="23"/>
        <v>OK</v>
      </c>
    </row>
    <row r="55" spans="1:24" ht="14.4" x14ac:dyDescent="0.3">
      <c r="A55" s="106"/>
      <c r="B55" s="107"/>
      <c r="C55" s="106"/>
      <c r="D55" s="108"/>
      <c r="E55" s="178"/>
      <c r="F55" s="178">
        <f t="shared" si="11"/>
        <v>0</v>
      </c>
      <c r="G55" s="178"/>
      <c r="H55" s="178">
        <f t="shared" si="24"/>
        <v>0</v>
      </c>
      <c r="I55" s="103" t="str">
        <f t="shared" si="25"/>
        <v>OK</v>
      </c>
      <c r="J55" s="178"/>
      <c r="K55" s="178">
        <f t="shared" si="14"/>
        <v>0</v>
      </c>
      <c r="L55" s="103" t="str">
        <f t="shared" si="15"/>
        <v>OK</v>
      </c>
      <c r="M55" s="178"/>
      <c r="N55" s="178">
        <f t="shared" si="16"/>
        <v>0</v>
      </c>
      <c r="O55" s="103" t="str">
        <f t="shared" si="17"/>
        <v>OK</v>
      </c>
      <c r="P55" s="178"/>
      <c r="Q55" s="178">
        <f t="shared" si="18"/>
        <v>0</v>
      </c>
      <c r="R55" s="103" t="str">
        <f t="shared" si="19"/>
        <v>OK</v>
      </c>
      <c r="S55" s="178"/>
      <c r="T55" s="178">
        <f t="shared" si="20"/>
        <v>0</v>
      </c>
      <c r="U55" s="103" t="str">
        <f t="shared" si="21"/>
        <v>OK</v>
      </c>
      <c r="V55" s="178"/>
      <c r="W55" s="178">
        <f t="shared" si="22"/>
        <v>0</v>
      </c>
      <c r="X55" s="103" t="str">
        <f t="shared" si="23"/>
        <v>OK</v>
      </c>
    </row>
    <row r="56" spans="1:24" ht="14.4" x14ac:dyDescent="0.3">
      <c r="A56" s="106"/>
      <c r="B56" s="107"/>
      <c r="C56" s="106"/>
      <c r="D56" s="108"/>
      <c r="E56" s="178"/>
      <c r="F56" s="178">
        <f t="shared" si="11"/>
        <v>0</v>
      </c>
      <c r="G56" s="178"/>
      <c r="H56" s="178">
        <f t="shared" si="24"/>
        <v>0</v>
      </c>
      <c r="I56" s="103" t="str">
        <f t="shared" si="25"/>
        <v>OK</v>
      </c>
      <c r="J56" s="178"/>
      <c r="K56" s="178">
        <f t="shared" si="14"/>
        <v>0</v>
      </c>
      <c r="L56" s="103" t="str">
        <f t="shared" si="15"/>
        <v>OK</v>
      </c>
      <c r="M56" s="178"/>
      <c r="N56" s="178">
        <f t="shared" si="16"/>
        <v>0</v>
      </c>
      <c r="O56" s="103" t="str">
        <f t="shared" si="17"/>
        <v>OK</v>
      </c>
      <c r="P56" s="178"/>
      <c r="Q56" s="178">
        <f t="shared" si="18"/>
        <v>0</v>
      </c>
      <c r="R56" s="103" t="str">
        <f t="shared" si="19"/>
        <v>OK</v>
      </c>
      <c r="S56" s="178"/>
      <c r="T56" s="178">
        <f t="shared" si="20"/>
        <v>0</v>
      </c>
      <c r="U56" s="103" t="str">
        <f t="shared" si="21"/>
        <v>OK</v>
      </c>
      <c r="V56" s="178"/>
      <c r="W56" s="178">
        <f t="shared" si="22"/>
        <v>0</v>
      </c>
      <c r="X56" s="103" t="str">
        <f t="shared" si="23"/>
        <v>OK</v>
      </c>
    </row>
    <row r="57" spans="1:24" ht="14.4" x14ac:dyDescent="0.3">
      <c r="A57" s="106"/>
      <c r="B57" s="107"/>
      <c r="C57" s="106"/>
      <c r="D57" s="108"/>
      <c r="E57" s="178"/>
      <c r="F57" s="178">
        <f t="shared" si="11"/>
        <v>0</v>
      </c>
      <c r="G57" s="178"/>
      <c r="H57" s="178">
        <f t="shared" si="24"/>
        <v>0</v>
      </c>
      <c r="I57" s="103" t="str">
        <f t="shared" si="25"/>
        <v>OK</v>
      </c>
      <c r="J57" s="178"/>
      <c r="K57" s="178">
        <f t="shared" si="14"/>
        <v>0</v>
      </c>
      <c r="L57" s="103" t="str">
        <f t="shared" si="15"/>
        <v>OK</v>
      </c>
      <c r="M57" s="178"/>
      <c r="N57" s="178">
        <f t="shared" si="16"/>
        <v>0</v>
      </c>
      <c r="O57" s="103" t="str">
        <f t="shared" si="17"/>
        <v>OK</v>
      </c>
      <c r="P57" s="178"/>
      <c r="Q57" s="178">
        <f t="shared" si="18"/>
        <v>0</v>
      </c>
      <c r="R57" s="103" t="str">
        <f t="shared" si="19"/>
        <v>OK</v>
      </c>
      <c r="S57" s="178"/>
      <c r="T57" s="178">
        <f t="shared" si="20"/>
        <v>0</v>
      </c>
      <c r="U57" s="103" t="str">
        <f t="shared" si="21"/>
        <v>OK</v>
      </c>
      <c r="V57" s="178"/>
      <c r="W57" s="178">
        <f t="shared" si="22"/>
        <v>0</v>
      </c>
      <c r="X57" s="103" t="str">
        <f t="shared" si="23"/>
        <v>OK</v>
      </c>
    </row>
    <row r="58" spans="1:24" ht="14.4" x14ac:dyDescent="0.3">
      <c r="A58" s="106"/>
      <c r="B58" s="107"/>
      <c r="C58" s="106"/>
      <c r="D58" s="108"/>
      <c r="E58" s="178"/>
      <c r="F58" s="178">
        <f t="shared" si="11"/>
        <v>0</v>
      </c>
      <c r="G58" s="178"/>
      <c r="H58" s="178">
        <f t="shared" si="24"/>
        <v>0</v>
      </c>
      <c r="I58" s="103" t="str">
        <f t="shared" si="25"/>
        <v>OK</v>
      </c>
      <c r="J58" s="178"/>
      <c r="K58" s="178">
        <f t="shared" si="14"/>
        <v>0</v>
      </c>
      <c r="L58" s="103" t="str">
        <f t="shared" si="15"/>
        <v>OK</v>
      </c>
      <c r="M58" s="178"/>
      <c r="N58" s="178">
        <f t="shared" si="16"/>
        <v>0</v>
      </c>
      <c r="O58" s="103" t="str">
        <f t="shared" si="17"/>
        <v>OK</v>
      </c>
      <c r="P58" s="178"/>
      <c r="Q58" s="178">
        <f t="shared" si="18"/>
        <v>0</v>
      </c>
      <c r="R58" s="103" t="str">
        <f t="shared" si="19"/>
        <v>OK</v>
      </c>
      <c r="S58" s="178"/>
      <c r="T58" s="178">
        <f t="shared" si="20"/>
        <v>0</v>
      </c>
      <c r="U58" s="103" t="str">
        <f t="shared" si="21"/>
        <v>OK</v>
      </c>
      <c r="V58" s="178"/>
      <c r="W58" s="178">
        <f t="shared" si="22"/>
        <v>0</v>
      </c>
      <c r="X58" s="103" t="str">
        <f t="shared" si="23"/>
        <v>OK</v>
      </c>
    </row>
    <row r="59" spans="1:24" ht="14.4" x14ac:dyDescent="0.3">
      <c r="A59" s="106"/>
      <c r="B59" s="107"/>
      <c r="C59" s="106"/>
      <c r="D59" s="108"/>
      <c r="E59" s="178"/>
      <c r="F59" s="178">
        <f t="shared" si="11"/>
        <v>0</v>
      </c>
      <c r="G59" s="178"/>
      <c r="H59" s="178">
        <f t="shared" si="24"/>
        <v>0</v>
      </c>
      <c r="I59" s="103" t="str">
        <f t="shared" si="25"/>
        <v>OK</v>
      </c>
      <c r="J59" s="178"/>
      <c r="K59" s="178">
        <f t="shared" si="14"/>
        <v>0</v>
      </c>
      <c r="L59" s="103" t="str">
        <f t="shared" si="15"/>
        <v>OK</v>
      </c>
      <c r="M59" s="178"/>
      <c r="N59" s="178">
        <f t="shared" si="16"/>
        <v>0</v>
      </c>
      <c r="O59" s="103" t="str">
        <f t="shared" si="17"/>
        <v>OK</v>
      </c>
      <c r="P59" s="178"/>
      <c r="Q59" s="178">
        <f t="shared" si="18"/>
        <v>0</v>
      </c>
      <c r="R59" s="103" t="str">
        <f t="shared" si="19"/>
        <v>OK</v>
      </c>
      <c r="S59" s="178"/>
      <c r="T59" s="178">
        <f t="shared" si="20"/>
        <v>0</v>
      </c>
      <c r="U59" s="103" t="str">
        <f t="shared" si="21"/>
        <v>OK</v>
      </c>
      <c r="V59" s="178"/>
      <c r="W59" s="178">
        <f t="shared" si="22"/>
        <v>0</v>
      </c>
      <c r="X59" s="103" t="str">
        <f t="shared" si="23"/>
        <v>OK</v>
      </c>
    </row>
    <row r="60" spans="1:24" ht="14.4" x14ac:dyDescent="0.3">
      <c r="A60" s="106"/>
      <c r="B60" s="107"/>
      <c r="C60" s="106"/>
      <c r="D60" s="108"/>
      <c r="E60" s="178"/>
      <c r="F60" s="178">
        <f t="shared" si="11"/>
        <v>0</v>
      </c>
      <c r="G60" s="178"/>
      <c r="H60" s="178">
        <f t="shared" si="24"/>
        <v>0</v>
      </c>
      <c r="I60" s="103" t="str">
        <f t="shared" si="25"/>
        <v>OK</v>
      </c>
      <c r="J60" s="178"/>
      <c r="K60" s="178">
        <f t="shared" si="14"/>
        <v>0</v>
      </c>
      <c r="L60" s="103" t="str">
        <f t="shared" si="15"/>
        <v>OK</v>
      </c>
      <c r="M60" s="178"/>
      <c r="N60" s="178">
        <f t="shared" si="16"/>
        <v>0</v>
      </c>
      <c r="O60" s="103" t="str">
        <f t="shared" si="17"/>
        <v>OK</v>
      </c>
      <c r="P60" s="178"/>
      <c r="Q60" s="178">
        <f t="shared" si="18"/>
        <v>0</v>
      </c>
      <c r="R60" s="103" t="str">
        <f t="shared" si="19"/>
        <v>OK</v>
      </c>
      <c r="S60" s="178"/>
      <c r="T60" s="178">
        <f t="shared" si="20"/>
        <v>0</v>
      </c>
      <c r="U60" s="103" t="str">
        <f t="shared" si="21"/>
        <v>OK</v>
      </c>
      <c r="V60" s="178"/>
      <c r="W60" s="178">
        <f t="shared" si="22"/>
        <v>0</v>
      </c>
      <c r="X60" s="103" t="str">
        <f t="shared" si="23"/>
        <v>OK</v>
      </c>
    </row>
    <row r="61" spans="1:24" ht="14.4" x14ac:dyDescent="0.3">
      <c r="A61" s="106"/>
      <c r="B61" s="107"/>
      <c r="C61" s="106"/>
      <c r="D61" s="108"/>
      <c r="E61" s="178"/>
      <c r="F61" s="178">
        <f t="shared" si="11"/>
        <v>0</v>
      </c>
      <c r="G61" s="178"/>
      <c r="H61" s="178">
        <f t="shared" si="24"/>
        <v>0</v>
      </c>
      <c r="I61" s="103" t="str">
        <f t="shared" si="25"/>
        <v>OK</v>
      </c>
      <c r="J61" s="178"/>
      <c r="K61" s="178">
        <f t="shared" si="14"/>
        <v>0</v>
      </c>
      <c r="L61" s="103" t="str">
        <f t="shared" si="15"/>
        <v>OK</v>
      </c>
      <c r="M61" s="178"/>
      <c r="N61" s="178">
        <f t="shared" si="16"/>
        <v>0</v>
      </c>
      <c r="O61" s="103" t="str">
        <f t="shared" si="17"/>
        <v>OK</v>
      </c>
      <c r="P61" s="178"/>
      <c r="Q61" s="178">
        <f t="shared" si="18"/>
        <v>0</v>
      </c>
      <c r="R61" s="103" t="str">
        <f t="shared" si="19"/>
        <v>OK</v>
      </c>
      <c r="S61" s="178"/>
      <c r="T61" s="178">
        <f t="shared" si="20"/>
        <v>0</v>
      </c>
      <c r="U61" s="103" t="str">
        <f t="shared" si="21"/>
        <v>OK</v>
      </c>
      <c r="V61" s="178"/>
      <c r="W61" s="178">
        <f t="shared" si="22"/>
        <v>0</v>
      </c>
      <c r="X61" s="103" t="str">
        <f t="shared" si="23"/>
        <v>OK</v>
      </c>
    </row>
    <row r="62" spans="1:24" ht="14.4" x14ac:dyDescent="0.3">
      <c r="A62" s="106"/>
      <c r="B62" s="107"/>
      <c r="C62" s="106"/>
      <c r="D62" s="108"/>
      <c r="E62" s="178"/>
      <c r="F62" s="178">
        <f t="shared" si="11"/>
        <v>0</v>
      </c>
      <c r="G62" s="178"/>
      <c r="H62" s="178">
        <f t="shared" si="24"/>
        <v>0</v>
      </c>
      <c r="I62" s="103" t="str">
        <f t="shared" si="25"/>
        <v>OK</v>
      </c>
      <c r="J62" s="178"/>
      <c r="K62" s="178">
        <f t="shared" si="14"/>
        <v>0</v>
      </c>
      <c r="L62" s="103" t="str">
        <f t="shared" si="15"/>
        <v>OK</v>
      </c>
      <c r="M62" s="178"/>
      <c r="N62" s="178">
        <f t="shared" si="16"/>
        <v>0</v>
      </c>
      <c r="O62" s="103" t="str">
        <f t="shared" si="17"/>
        <v>OK</v>
      </c>
      <c r="P62" s="178"/>
      <c r="Q62" s="178">
        <f t="shared" si="18"/>
        <v>0</v>
      </c>
      <c r="R62" s="103" t="str">
        <f t="shared" si="19"/>
        <v>OK</v>
      </c>
      <c r="S62" s="178"/>
      <c r="T62" s="178">
        <f t="shared" si="20"/>
        <v>0</v>
      </c>
      <c r="U62" s="103" t="str">
        <f t="shared" si="21"/>
        <v>OK</v>
      </c>
      <c r="V62" s="178"/>
      <c r="W62" s="178">
        <f t="shared" si="22"/>
        <v>0</v>
      </c>
      <c r="X62" s="103" t="str">
        <f t="shared" si="23"/>
        <v>OK</v>
      </c>
    </row>
    <row r="63" spans="1:24" ht="14.4" x14ac:dyDescent="0.3">
      <c r="A63" s="106"/>
      <c r="B63" s="107"/>
      <c r="C63" s="106"/>
      <c r="D63" s="108"/>
      <c r="E63" s="178"/>
      <c r="F63" s="178">
        <f t="shared" si="11"/>
        <v>0</v>
      </c>
      <c r="G63" s="178"/>
      <c r="H63" s="178">
        <f t="shared" si="24"/>
        <v>0</v>
      </c>
      <c r="I63" s="103" t="str">
        <f t="shared" si="25"/>
        <v>OK</v>
      </c>
      <c r="J63" s="178"/>
      <c r="K63" s="178">
        <f t="shared" si="14"/>
        <v>0</v>
      </c>
      <c r="L63" s="103" t="str">
        <f t="shared" si="15"/>
        <v>OK</v>
      </c>
      <c r="M63" s="178"/>
      <c r="N63" s="178">
        <f t="shared" si="16"/>
        <v>0</v>
      </c>
      <c r="O63" s="103" t="str">
        <f t="shared" si="17"/>
        <v>OK</v>
      </c>
      <c r="P63" s="178"/>
      <c r="Q63" s="178">
        <f t="shared" si="18"/>
        <v>0</v>
      </c>
      <c r="R63" s="103" t="str">
        <f t="shared" si="19"/>
        <v>OK</v>
      </c>
      <c r="S63" s="178"/>
      <c r="T63" s="178">
        <f t="shared" si="20"/>
        <v>0</v>
      </c>
      <c r="U63" s="103" t="str">
        <f t="shared" si="21"/>
        <v>OK</v>
      </c>
      <c r="V63" s="178"/>
      <c r="W63" s="178">
        <f t="shared" si="22"/>
        <v>0</v>
      </c>
      <c r="X63" s="103" t="str">
        <f t="shared" si="23"/>
        <v>OK</v>
      </c>
    </row>
    <row r="64" spans="1:24" ht="14.4" x14ac:dyDescent="0.3">
      <c r="A64" s="106"/>
      <c r="B64" s="107"/>
      <c r="C64" s="106"/>
      <c r="D64" s="108"/>
      <c r="E64" s="178"/>
      <c r="F64" s="178">
        <f t="shared" si="11"/>
        <v>0</v>
      </c>
      <c r="G64" s="178"/>
      <c r="H64" s="178">
        <f t="shared" si="24"/>
        <v>0</v>
      </c>
      <c r="I64" s="103" t="str">
        <f t="shared" si="25"/>
        <v>OK</v>
      </c>
      <c r="J64" s="178"/>
      <c r="K64" s="178">
        <f t="shared" si="14"/>
        <v>0</v>
      </c>
      <c r="L64" s="103" t="str">
        <f t="shared" si="15"/>
        <v>OK</v>
      </c>
      <c r="M64" s="178"/>
      <c r="N64" s="178">
        <f t="shared" si="16"/>
        <v>0</v>
      </c>
      <c r="O64" s="103" t="str">
        <f t="shared" si="17"/>
        <v>OK</v>
      </c>
      <c r="P64" s="178"/>
      <c r="Q64" s="178">
        <f t="shared" si="18"/>
        <v>0</v>
      </c>
      <c r="R64" s="103" t="str">
        <f t="shared" si="19"/>
        <v>OK</v>
      </c>
      <c r="S64" s="178"/>
      <c r="T64" s="178">
        <f t="shared" si="20"/>
        <v>0</v>
      </c>
      <c r="U64" s="103" t="str">
        <f t="shared" si="21"/>
        <v>OK</v>
      </c>
      <c r="V64" s="178"/>
      <c r="W64" s="178">
        <f t="shared" si="22"/>
        <v>0</v>
      </c>
      <c r="X64" s="103" t="str">
        <f t="shared" si="23"/>
        <v>OK</v>
      </c>
    </row>
    <row r="65" spans="1:24" ht="14.4" x14ac:dyDescent="0.3">
      <c r="A65" s="106"/>
      <c r="B65" s="107"/>
      <c r="C65" s="106"/>
      <c r="D65" s="108"/>
      <c r="E65" s="178"/>
      <c r="F65" s="178">
        <f t="shared" si="11"/>
        <v>0</v>
      </c>
      <c r="G65" s="178"/>
      <c r="H65" s="178">
        <f t="shared" si="24"/>
        <v>0</v>
      </c>
      <c r="I65" s="103" t="str">
        <f t="shared" si="25"/>
        <v>OK</v>
      </c>
      <c r="J65" s="178"/>
      <c r="K65" s="178">
        <f t="shared" si="14"/>
        <v>0</v>
      </c>
      <c r="L65" s="103" t="str">
        <f t="shared" si="15"/>
        <v>OK</v>
      </c>
      <c r="M65" s="178"/>
      <c r="N65" s="178">
        <f t="shared" si="16"/>
        <v>0</v>
      </c>
      <c r="O65" s="103" t="str">
        <f t="shared" si="17"/>
        <v>OK</v>
      </c>
      <c r="P65" s="178"/>
      <c r="Q65" s="178">
        <f t="shared" si="18"/>
        <v>0</v>
      </c>
      <c r="R65" s="103" t="str">
        <f t="shared" si="19"/>
        <v>OK</v>
      </c>
      <c r="S65" s="178"/>
      <c r="T65" s="178">
        <f t="shared" si="20"/>
        <v>0</v>
      </c>
      <c r="U65" s="103" t="str">
        <f t="shared" si="21"/>
        <v>OK</v>
      </c>
      <c r="V65" s="178"/>
      <c r="W65" s="178">
        <f t="shared" si="22"/>
        <v>0</v>
      </c>
      <c r="X65" s="103" t="str">
        <f t="shared" si="23"/>
        <v>OK</v>
      </c>
    </row>
    <row r="66" spans="1:24" ht="14.4" x14ac:dyDescent="0.3">
      <c r="A66" s="106"/>
      <c r="B66" s="107"/>
      <c r="C66" s="106"/>
      <c r="D66" s="108"/>
      <c r="E66" s="178"/>
      <c r="F66" s="178">
        <f t="shared" si="11"/>
        <v>0</v>
      </c>
      <c r="G66" s="178"/>
      <c r="H66" s="178">
        <f t="shared" si="24"/>
        <v>0</v>
      </c>
      <c r="I66" s="103" t="str">
        <f t="shared" si="25"/>
        <v>OK</v>
      </c>
      <c r="J66" s="178"/>
      <c r="K66" s="178">
        <f t="shared" si="14"/>
        <v>0</v>
      </c>
      <c r="L66" s="103" t="str">
        <f t="shared" si="15"/>
        <v>OK</v>
      </c>
      <c r="M66" s="178"/>
      <c r="N66" s="178">
        <f t="shared" si="16"/>
        <v>0</v>
      </c>
      <c r="O66" s="103" t="str">
        <f t="shared" si="17"/>
        <v>OK</v>
      </c>
      <c r="P66" s="178"/>
      <c r="Q66" s="178">
        <f t="shared" si="18"/>
        <v>0</v>
      </c>
      <c r="R66" s="103" t="str">
        <f t="shared" si="19"/>
        <v>OK</v>
      </c>
      <c r="S66" s="178"/>
      <c r="T66" s="178">
        <f t="shared" si="20"/>
        <v>0</v>
      </c>
      <c r="U66" s="103" t="str">
        <f t="shared" si="21"/>
        <v>OK</v>
      </c>
      <c r="V66" s="178"/>
      <c r="W66" s="178">
        <f t="shared" si="22"/>
        <v>0</v>
      </c>
      <c r="X66" s="103" t="str">
        <f t="shared" si="23"/>
        <v>OK</v>
      </c>
    </row>
    <row r="67" spans="1:24" ht="14.4" x14ac:dyDescent="0.3">
      <c r="A67" s="106"/>
      <c r="B67" s="107"/>
      <c r="C67" s="106"/>
      <c r="D67" s="108"/>
      <c r="E67" s="178"/>
      <c r="F67" s="178">
        <f t="shared" si="11"/>
        <v>0</v>
      </c>
      <c r="G67" s="178"/>
      <c r="H67" s="178">
        <f t="shared" si="24"/>
        <v>0</v>
      </c>
      <c r="I67" s="103" t="str">
        <f t="shared" si="25"/>
        <v>OK</v>
      </c>
      <c r="J67" s="178"/>
      <c r="K67" s="178">
        <f t="shared" si="14"/>
        <v>0</v>
      </c>
      <c r="L67" s="103" t="str">
        <f t="shared" si="15"/>
        <v>OK</v>
      </c>
      <c r="M67" s="178"/>
      <c r="N67" s="178">
        <f t="shared" si="16"/>
        <v>0</v>
      </c>
      <c r="O67" s="103" t="str">
        <f t="shared" si="17"/>
        <v>OK</v>
      </c>
      <c r="P67" s="178"/>
      <c r="Q67" s="178">
        <f t="shared" si="18"/>
        <v>0</v>
      </c>
      <c r="R67" s="103" t="str">
        <f t="shared" si="19"/>
        <v>OK</v>
      </c>
      <c r="S67" s="178"/>
      <c r="T67" s="178">
        <f t="shared" si="20"/>
        <v>0</v>
      </c>
      <c r="U67" s="103" t="str">
        <f t="shared" si="21"/>
        <v>OK</v>
      </c>
      <c r="V67" s="178"/>
      <c r="W67" s="178">
        <f t="shared" si="22"/>
        <v>0</v>
      </c>
      <c r="X67" s="103" t="str">
        <f t="shared" si="23"/>
        <v>OK</v>
      </c>
    </row>
    <row r="68" spans="1:24" ht="14.4" x14ac:dyDescent="0.3">
      <c r="A68" s="106"/>
      <c r="B68" s="107"/>
      <c r="C68" s="106"/>
      <c r="D68" s="108"/>
      <c r="E68" s="178"/>
      <c r="F68" s="178">
        <f t="shared" si="11"/>
        <v>0</v>
      </c>
      <c r="G68" s="178"/>
      <c r="H68" s="178">
        <f t="shared" si="24"/>
        <v>0</v>
      </c>
      <c r="I68" s="103" t="str">
        <f t="shared" si="25"/>
        <v>OK</v>
      </c>
      <c r="J68" s="178"/>
      <c r="K68" s="178">
        <f t="shared" si="14"/>
        <v>0</v>
      </c>
      <c r="L68" s="103" t="str">
        <f t="shared" si="15"/>
        <v>OK</v>
      </c>
      <c r="M68" s="178"/>
      <c r="N68" s="178">
        <f t="shared" si="16"/>
        <v>0</v>
      </c>
      <c r="O68" s="103" t="str">
        <f t="shared" si="17"/>
        <v>OK</v>
      </c>
      <c r="P68" s="178"/>
      <c r="Q68" s="178">
        <f t="shared" si="18"/>
        <v>0</v>
      </c>
      <c r="R68" s="103" t="str">
        <f t="shared" si="19"/>
        <v>OK</v>
      </c>
      <c r="S68" s="178"/>
      <c r="T68" s="178">
        <f t="shared" si="20"/>
        <v>0</v>
      </c>
      <c r="U68" s="103" t="str">
        <f t="shared" si="21"/>
        <v>OK</v>
      </c>
      <c r="V68" s="178"/>
      <c r="W68" s="178">
        <f t="shared" si="22"/>
        <v>0</v>
      </c>
      <c r="X68" s="103" t="str">
        <f t="shared" si="23"/>
        <v>OK</v>
      </c>
    </row>
    <row r="69" spans="1:24" ht="14.4" x14ac:dyDescent="0.3">
      <c r="A69" s="106"/>
      <c r="B69" s="107"/>
      <c r="C69" s="106"/>
      <c r="D69" s="108"/>
      <c r="E69" s="178"/>
      <c r="F69" s="178">
        <f t="shared" si="11"/>
        <v>0</v>
      </c>
      <c r="G69" s="178"/>
      <c r="H69" s="178">
        <f t="shared" si="24"/>
        <v>0</v>
      </c>
      <c r="I69" s="103" t="str">
        <f t="shared" si="25"/>
        <v>OK</v>
      </c>
      <c r="J69" s="178"/>
      <c r="K69" s="178">
        <f t="shared" si="14"/>
        <v>0</v>
      </c>
      <c r="L69" s="103" t="str">
        <f t="shared" si="15"/>
        <v>OK</v>
      </c>
      <c r="M69" s="178"/>
      <c r="N69" s="178">
        <f t="shared" si="16"/>
        <v>0</v>
      </c>
      <c r="O69" s="103" t="str">
        <f t="shared" si="17"/>
        <v>OK</v>
      </c>
      <c r="P69" s="178"/>
      <c r="Q69" s="178">
        <f t="shared" si="18"/>
        <v>0</v>
      </c>
      <c r="R69" s="103" t="str">
        <f t="shared" si="19"/>
        <v>OK</v>
      </c>
      <c r="S69" s="178"/>
      <c r="T69" s="178">
        <f t="shared" si="20"/>
        <v>0</v>
      </c>
      <c r="U69" s="103" t="str">
        <f t="shared" si="21"/>
        <v>OK</v>
      </c>
      <c r="V69" s="178"/>
      <c r="W69" s="178">
        <f t="shared" si="22"/>
        <v>0</v>
      </c>
      <c r="X69" s="103" t="str">
        <f t="shared" si="23"/>
        <v>OK</v>
      </c>
    </row>
    <row r="70" spans="1:24" ht="14.4" x14ac:dyDescent="0.3">
      <c r="A70" s="106"/>
      <c r="B70" s="107"/>
      <c r="C70" s="106"/>
      <c r="D70" s="108"/>
      <c r="E70" s="178"/>
      <c r="F70" s="178">
        <f t="shared" si="11"/>
        <v>0</v>
      </c>
      <c r="G70" s="178"/>
      <c r="H70" s="178">
        <f t="shared" si="24"/>
        <v>0</v>
      </c>
      <c r="I70" s="103" t="str">
        <f t="shared" si="25"/>
        <v>OK</v>
      </c>
      <c r="J70" s="178"/>
      <c r="K70" s="178">
        <f t="shared" si="14"/>
        <v>0</v>
      </c>
      <c r="L70" s="103" t="str">
        <f t="shared" si="15"/>
        <v>OK</v>
      </c>
      <c r="M70" s="178"/>
      <c r="N70" s="178">
        <f t="shared" si="16"/>
        <v>0</v>
      </c>
      <c r="O70" s="103" t="str">
        <f t="shared" si="17"/>
        <v>OK</v>
      </c>
      <c r="P70" s="178"/>
      <c r="Q70" s="178">
        <f t="shared" si="18"/>
        <v>0</v>
      </c>
      <c r="R70" s="103" t="str">
        <f t="shared" si="19"/>
        <v>OK</v>
      </c>
      <c r="S70" s="178"/>
      <c r="T70" s="178">
        <f t="shared" si="20"/>
        <v>0</v>
      </c>
      <c r="U70" s="103" t="str">
        <f t="shared" si="21"/>
        <v>OK</v>
      </c>
      <c r="V70" s="178"/>
      <c r="W70" s="178">
        <f t="shared" si="22"/>
        <v>0</v>
      </c>
      <c r="X70" s="103" t="str">
        <f t="shared" si="23"/>
        <v>OK</v>
      </c>
    </row>
    <row r="71" spans="1:24" ht="14.4" x14ac:dyDescent="0.3">
      <c r="A71" s="106"/>
      <c r="B71" s="107"/>
      <c r="C71" s="106"/>
      <c r="D71" s="108"/>
      <c r="E71" s="178"/>
      <c r="F71" s="178">
        <f t="shared" si="11"/>
        <v>0</v>
      </c>
      <c r="G71" s="178"/>
      <c r="H71" s="178">
        <f t="shared" si="24"/>
        <v>0</v>
      </c>
      <c r="I71" s="103" t="str">
        <f t="shared" si="25"/>
        <v>OK</v>
      </c>
      <c r="J71" s="178"/>
      <c r="K71" s="178">
        <f t="shared" si="14"/>
        <v>0</v>
      </c>
      <c r="L71" s="103" t="str">
        <f t="shared" si="15"/>
        <v>OK</v>
      </c>
      <c r="M71" s="178"/>
      <c r="N71" s="178">
        <f t="shared" si="16"/>
        <v>0</v>
      </c>
      <c r="O71" s="103" t="str">
        <f t="shared" si="17"/>
        <v>OK</v>
      </c>
      <c r="P71" s="178"/>
      <c r="Q71" s="178">
        <f t="shared" si="18"/>
        <v>0</v>
      </c>
      <c r="R71" s="103" t="str">
        <f t="shared" si="19"/>
        <v>OK</v>
      </c>
      <c r="S71" s="178"/>
      <c r="T71" s="178">
        <f t="shared" si="20"/>
        <v>0</v>
      </c>
      <c r="U71" s="103" t="str">
        <f t="shared" si="21"/>
        <v>OK</v>
      </c>
      <c r="V71" s="178"/>
      <c r="W71" s="178">
        <f t="shared" si="22"/>
        <v>0</v>
      </c>
      <c r="X71" s="103" t="str">
        <f t="shared" si="23"/>
        <v>OK</v>
      </c>
    </row>
    <row r="72" spans="1:24" ht="14.4" x14ac:dyDescent="0.3">
      <c r="A72" s="106"/>
      <c r="B72" s="107"/>
      <c r="C72" s="106"/>
      <c r="D72" s="108"/>
      <c r="E72" s="178"/>
      <c r="F72" s="178">
        <f t="shared" si="11"/>
        <v>0</v>
      </c>
      <c r="G72" s="178"/>
      <c r="H72" s="178">
        <f t="shared" si="24"/>
        <v>0</v>
      </c>
      <c r="I72" s="103" t="str">
        <f t="shared" si="25"/>
        <v>OK</v>
      </c>
      <c r="J72" s="178"/>
      <c r="K72" s="178">
        <f t="shared" si="14"/>
        <v>0</v>
      </c>
      <c r="L72" s="103" t="str">
        <f t="shared" si="15"/>
        <v>OK</v>
      </c>
      <c r="M72" s="178"/>
      <c r="N72" s="178">
        <f t="shared" si="16"/>
        <v>0</v>
      </c>
      <c r="O72" s="103" t="str">
        <f t="shared" si="17"/>
        <v>OK</v>
      </c>
      <c r="P72" s="178"/>
      <c r="Q72" s="178">
        <f t="shared" si="18"/>
        <v>0</v>
      </c>
      <c r="R72" s="103" t="str">
        <f t="shared" si="19"/>
        <v>OK</v>
      </c>
      <c r="S72" s="178"/>
      <c r="T72" s="178">
        <f t="shared" si="20"/>
        <v>0</v>
      </c>
      <c r="U72" s="103" t="str">
        <f t="shared" si="21"/>
        <v>OK</v>
      </c>
      <c r="V72" s="178"/>
      <c r="W72" s="178">
        <f t="shared" si="22"/>
        <v>0</v>
      </c>
      <c r="X72" s="103" t="str">
        <f t="shared" si="23"/>
        <v>OK</v>
      </c>
    </row>
    <row r="73" spans="1:24" ht="14.4" x14ac:dyDescent="0.3">
      <c r="A73" s="106"/>
      <c r="B73" s="107"/>
      <c r="C73" s="106"/>
      <c r="D73" s="108"/>
      <c r="E73" s="178"/>
      <c r="F73" s="178">
        <f t="shared" si="11"/>
        <v>0</v>
      </c>
      <c r="G73" s="178"/>
      <c r="H73" s="178">
        <f t="shared" si="24"/>
        <v>0</v>
      </c>
      <c r="I73" s="103" t="str">
        <f t="shared" si="25"/>
        <v>OK</v>
      </c>
      <c r="J73" s="178"/>
      <c r="K73" s="178">
        <f t="shared" si="14"/>
        <v>0</v>
      </c>
      <c r="L73" s="103" t="str">
        <f t="shared" si="15"/>
        <v>OK</v>
      </c>
      <c r="M73" s="178"/>
      <c r="N73" s="178">
        <f t="shared" si="16"/>
        <v>0</v>
      </c>
      <c r="O73" s="103" t="str">
        <f t="shared" si="17"/>
        <v>OK</v>
      </c>
      <c r="P73" s="178"/>
      <c r="Q73" s="178">
        <f t="shared" si="18"/>
        <v>0</v>
      </c>
      <c r="R73" s="103" t="str">
        <f t="shared" si="19"/>
        <v>OK</v>
      </c>
      <c r="S73" s="178"/>
      <c r="T73" s="178">
        <f t="shared" si="20"/>
        <v>0</v>
      </c>
      <c r="U73" s="103" t="str">
        <f t="shared" si="21"/>
        <v>OK</v>
      </c>
      <c r="V73" s="178"/>
      <c r="W73" s="178">
        <f t="shared" si="22"/>
        <v>0</v>
      </c>
      <c r="X73" s="103" t="str">
        <f t="shared" si="23"/>
        <v>OK</v>
      </c>
    </row>
    <row r="74" spans="1:24" ht="14.4" x14ac:dyDescent="0.3">
      <c r="A74" s="106"/>
      <c r="B74" s="107"/>
      <c r="C74" s="106"/>
      <c r="D74" s="108"/>
      <c r="E74" s="178"/>
      <c r="F74" s="178">
        <f t="shared" ref="F74:F106" si="26">ROUND($D74*E74,0)</f>
        <v>0</v>
      </c>
      <c r="G74" s="178"/>
      <c r="H74" s="178">
        <f t="shared" si="24"/>
        <v>0</v>
      </c>
      <c r="I74" s="103" t="str">
        <f t="shared" si="25"/>
        <v>OK</v>
      </c>
      <c r="J74" s="178"/>
      <c r="K74" s="178">
        <f t="shared" si="14"/>
        <v>0</v>
      </c>
      <c r="L74" s="103" t="str">
        <f t="shared" si="15"/>
        <v>OK</v>
      </c>
      <c r="M74" s="178"/>
      <c r="N74" s="178">
        <f t="shared" si="16"/>
        <v>0</v>
      </c>
      <c r="O74" s="103" t="str">
        <f t="shared" si="17"/>
        <v>OK</v>
      </c>
      <c r="P74" s="178"/>
      <c r="Q74" s="178">
        <f t="shared" si="18"/>
        <v>0</v>
      </c>
      <c r="R74" s="103" t="str">
        <f t="shared" si="19"/>
        <v>OK</v>
      </c>
      <c r="S74" s="178"/>
      <c r="T74" s="178">
        <f t="shared" si="20"/>
        <v>0</v>
      </c>
      <c r="U74" s="103" t="str">
        <f t="shared" si="21"/>
        <v>OK</v>
      </c>
      <c r="V74" s="178"/>
      <c r="W74" s="178">
        <f t="shared" si="22"/>
        <v>0</v>
      </c>
      <c r="X74" s="103" t="str">
        <f t="shared" si="23"/>
        <v>OK</v>
      </c>
    </row>
    <row r="75" spans="1:24" ht="14.4" x14ac:dyDescent="0.3">
      <c r="A75" s="106"/>
      <c r="B75" s="107"/>
      <c r="C75" s="106"/>
      <c r="D75" s="108"/>
      <c r="E75" s="178"/>
      <c r="F75" s="178">
        <f t="shared" si="26"/>
        <v>0</v>
      </c>
      <c r="G75" s="178"/>
      <c r="H75" s="178">
        <f t="shared" si="24"/>
        <v>0</v>
      </c>
      <c r="I75" s="103" t="str">
        <f t="shared" si="25"/>
        <v>OK</v>
      </c>
      <c r="J75" s="178"/>
      <c r="K75" s="178">
        <f t="shared" ref="K75:K106" si="27">ROUND($D75*J75,0)</f>
        <v>0</v>
      </c>
      <c r="L75" s="103" t="str">
        <f t="shared" ref="L75:L106" si="28">+IF(J75&lt;=$E75,"OK","NO OK")</f>
        <v>OK</v>
      </c>
      <c r="M75" s="178"/>
      <c r="N75" s="178">
        <f t="shared" ref="N75:N106" si="29">ROUND($D75*M75,0)</f>
        <v>0</v>
      </c>
      <c r="O75" s="103" t="str">
        <f t="shared" ref="O75:O106" si="30">+IF(M75&lt;=$E75,"OK","NO OK")</f>
        <v>OK</v>
      </c>
      <c r="P75" s="178"/>
      <c r="Q75" s="178">
        <f t="shared" ref="Q75:Q106" si="31">ROUND($D75*P75,0)</f>
        <v>0</v>
      </c>
      <c r="R75" s="103" t="str">
        <f t="shared" ref="R75:R106" si="32">+IF(P75&lt;=$E75,"OK","NO OK")</f>
        <v>OK</v>
      </c>
      <c r="S75" s="178"/>
      <c r="T75" s="178">
        <f t="shared" ref="T75:T106" si="33">ROUND($D75*S75,0)</f>
        <v>0</v>
      </c>
      <c r="U75" s="103" t="str">
        <f t="shared" ref="U75:U106" si="34">+IF(S75&lt;=$E75,"OK","NO OK")</f>
        <v>OK</v>
      </c>
      <c r="V75" s="178"/>
      <c r="W75" s="178">
        <f t="shared" ref="W75:W106" si="35">ROUND($D75*V75,0)</f>
        <v>0</v>
      </c>
      <c r="X75" s="103" t="str">
        <f t="shared" ref="X75:X106" si="36">+IF(V75&lt;=$E75,"OK","NO OK")</f>
        <v>OK</v>
      </c>
    </row>
    <row r="76" spans="1:24" ht="14.4" x14ac:dyDescent="0.3">
      <c r="A76" s="106"/>
      <c r="B76" s="107"/>
      <c r="C76" s="106"/>
      <c r="D76" s="108"/>
      <c r="E76" s="178"/>
      <c r="F76" s="178">
        <f t="shared" si="26"/>
        <v>0</v>
      </c>
      <c r="G76" s="178"/>
      <c r="H76" s="178">
        <f t="shared" ref="H76:H106" si="37">ROUND($D76*G76,0)</f>
        <v>0</v>
      </c>
      <c r="I76" s="103" t="str">
        <f t="shared" ref="I76:I106" si="38">+IF(G76&lt;=$E76,"OK","NO OK")</f>
        <v>OK</v>
      </c>
      <c r="J76" s="178"/>
      <c r="K76" s="178">
        <f t="shared" si="27"/>
        <v>0</v>
      </c>
      <c r="L76" s="103" t="str">
        <f t="shared" si="28"/>
        <v>OK</v>
      </c>
      <c r="M76" s="178"/>
      <c r="N76" s="178">
        <f t="shared" si="29"/>
        <v>0</v>
      </c>
      <c r="O76" s="103" t="str">
        <f t="shared" si="30"/>
        <v>OK</v>
      </c>
      <c r="P76" s="178"/>
      <c r="Q76" s="178">
        <f t="shared" si="31"/>
        <v>0</v>
      </c>
      <c r="R76" s="103" t="str">
        <f t="shared" si="32"/>
        <v>OK</v>
      </c>
      <c r="S76" s="178"/>
      <c r="T76" s="178">
        <f t="shared" si="33"/>
        <v>0</v>
      </c>
      <c r="U76" s="103" t="str">
        <f t="shared" si="34"/>
        <v>OK</v>
      </c>
      <c r="V76" s="178"/>
      <c r="W76" s="178">
        <f t="shared" si="35"/>
        <v>0</v>
      </c>
      <c r="X76" s="103" t="str">
        <f t="shared" si="36"/>
        <v>OK</v>
      </c>
    </row>
    <row r="77" spans="1:24" ht="14.4" x14ac:dyDescent="0.3">
      <c r="A77" s="106"/>
      <c r="B77" s="107"/>
      <c r="C77" s="106"/>
      <c r="D77" s="108"/>
      <c r="E77" s="178"/>
      <c r="F77" s="178">
        <f t="shared" si="26"/>
        <v>0</v>
      </c>
      <c r="G77" s="178"/>
      <c r="H77" s="178">
        <f t="shared" si="37"/>
        <v>0</v>
      </c>
      <c r="I77" s="103" t="str">
        <f t="shared" si="38"/>
        <v>OK</v>
      </c>
      <c r="J77" s="178"/>
      <c r="K77" s="178">
        <f t="shared" si="27"/>
        <v>0</v>
      </c>
      <c r="L77" s="103" t="str">
        <f t="shared" si="28"/>
        <v>OK</v>
      </c>
      <c r="M77" s="178"/>
      <c r="N77" s="178">
        <f t="shared" si="29"/>
        <v>0</v>
      </c>
      <c r="O77" s="103" t="str">
        <f t="shared" si="30"/>
        <v>OK</v>
      </c>
      <c r="P77" s="178"/>
      <c r="Q77" s="178">
        <f t="shared" si="31"/>
        <v>0</v>
      </c>
      <c r="R77" s="103" t="str">
        <f t="shared" si="32"/>
        <v>OK</v>
      </c>
      <c r="S77" s="178"/>
      <c r="T77" s="178">
        <f t="shared" si="33"/>
        <v>0</v>
      </c>
      <c r="U77" s="103" t="str">
        <f t="shared" si="34"/>
        <v>OK</v>
      </c>
      <c r="V77" s="178"/>
      <c r="W77" s="178">
        <f t="shared" si="35"/>
        <v>0</v>
      </c>
      <c r="X77" s="103" t="str">
        <f t="shared" si="36"/>
        <v>OK</v>
      </c>
    </row>
    <row r="78" spans="1:24" ht="14.4" x14ac:dyDescent="0.3">
      <c r="A78" s="106"/>
      <c r="B78" s="107"/>
      <c r="C78" s="106"/>
      <c r="D78" s="108"/>
      <c r="E78" s="178"/>
      <c r="F78" s="178">
        <f t="shared" si="26"/>
        <v>0</v>
      </c>
      <c r="G78" s="178"/>
      <c r="H78" s="178">
        <f t="shared" si="37"/>
        <v>0</v>
      </c>
      <c r="I78" s="103" t="str">
        <f t="shared" si="38"/>
        <v>OK</v>
      </c>
      <c r="J78" s="178"/>
      <c r="K78" s="178">
        <f t="shared" si="27"/>
        <v>0</v>
      </c>
      <c r="L78" s="103" t="str">
        <f t="shared" si="28"/>
        <v>OK</v>
      </c>
      <c r="M78" s="178"/>
      <c r="N78" s="178">
        <f t="shared" si="29"/>
        <v>0</v>
      </c>
      <c r="O78" s="103" t="str">
        <f t="shared" si="30"/>
        <v>OK</v>
      </c>
      <c r="P78" s="178"/>
      <c r="Q78" s="178">
        <f t="shared" si="31"/>
        <v>0</v>
      </c>
      <c r="R78" s="103" t="str">
        <f t="shared" si="32"/>
        <v>OK</v>
      </c>
      <c r="S78" s="178"/>
      <c r="T78" s="178">
        <f t="shared" si="33"/>
        <v>0</v>
      </c>
      <c r="U78" s="103" t="str">
        <f t="shared" si="34"/>
        <v>OK</v>
      </c>
      <c r="V78" s="178"/>
      <c r="W78" s="178">
        <f t="shared" si="35"/>
        <v>0</v>
      </c>
      <c r="X78" s="103" t="str">
        <f t="shared" si="36"/>
        <v>OK</v>
      </c>
    </row>
    <row r="79" spans="1:24" ht="14.4" x14ac:dyDescent="0.3">
      <c r="A79" s="106"/>
      <c r="B79" s="107"/>
      <c r="C79" s="106"/>
      <c r="D79" s="108"/>
      <c r="E79" s="178"/>
      <c r="F79" s="178">
        <f t="shared" si="26"/>
        <v>0</v>
      </c>
      <c r="G79" s="178"/>
      <c r="H79" s="178">
        <f t="shared" si="37"/>
        <v>0</v>
      </c>
      <c r="I79" s="103" t="str">
        <f t="shared" si="38"/>
        <v>OK</v>
      </c>
      <c r="J79" s="178"/>
      <c r="K79" s="178">
        <f t="shared" si="27"/>
        <v>0</v>
      </c>
      <c r="L79" s="103" t="str">
        <f t="shared" si="28"/>
        <v>OK</v>
      </c>
      <c r="M79" s="178"/>
      <c r="N79" s="178">
        <f t="shared" si="29"/>
        <v>0</v>
      </c>
      <c r="O79" s="103" t="str">
        <f t="shared" si="30"/>
        <v>OK</v>
      </c>
      <c r="P79" s="178"/>
      <c r="Q79" s="178">
        <f t="shared" si="31"/>
        <v>0</v>
      </c>
      <c r="R79" s="103" t="str">
        <f t="shared" si="32"/>
        <v>OK</v>
      </c>
      <c r="S79" s="178"/>
      <c r="T79" s="178">
        <f t="shared" si="33"/>
        <v>0</v>
      </c>
      <c r="U79" s="103" t="str">
        <f t="shared" si="34"/>
        <v>OK</v>
      </c>
      <c r="V79" s="178"/>
      <c r="W79" s="178">
        <f t="shared" si="35"/>
        <v>0</v>
      </c>
      <c r="X79" s="103" t="str">
        <f t="shared" si="36"/>
        <v>OK</v>
      </c>
    </row>
    <row r="80" spans="1:24" ht="14.4" x14ac:dyDescent="0.3">
      <c r="A80" s="106"/>
      <c r="B80" s="107"/>
      <c r="C80" s="106"/>
      <c r="D80" s="108"/>
      <c r="E80" s="178"/>
      <c r="F80" s="178">
        <f t="shared" si="26"/>
        <v>0</v>
      </c>
      <c r="G80" s="178"/>
      <c r="H80" s="178">
        <f t="shared" si="37"/>
        <v>0</v>
      </c>
      <c r="I80" s="103" t="str">
        <f t="shared" si="38"/>
        <v>OK</v>
      </c>
      <c r="J80" s="178"/>
      <c r="K80" s="178">
        <f t="shared" si="27"/>
        <v>0</v>
      </c>
      <c r="L80" s="103" t="str">
        <f t="shared" si="28"/>
        <v>OK</v>
      </c>
      <c r="M80" s="178"/>
      <c r="N80" s="178">
        <f t="shared" si="29"/>
        <v>0</v>
      </c>
      <c r="O80" s="103" t="str">
        <f t="shared" si="30"/>
        <v>OK</v>
      </c>
      <c r="P80" s="178"/>
      <c r="Q80" s="178">
        <f t="shared" si="31"/>
        <v>0</v>
      </c>
      <c r="R80" s="103" t="str">
        <f t="shared" si="32"/>
        <v>OK</v>
      </c>
      <c r="S80" s="178"/>
      <c r="T80" s="178">
        <f t="shared" si="33"/>
        <v>0</v>
      </c>
      <c r="U80" s="103" t="str">
        <f t="shared" si="34"/>
        <v>OK</v>
      </c>
      <c r="V80" s="178"/>
      <c r="W80" s="178">
        <f t="shared" si="35"/>
        <v>0</v>
      </c>
      <c r="X80" s="103" t="str">
        <f t="shared" si="36"/>
        <v>OK</v>
      </c>
    </row>
    <row r="81" spans="1:24" ht="14.4" x14ac:dyDescent="0.3">
      <c r="A81" s="106"/>
      <c r="B81" s="107"/>
      <c r="C81" s="106"/>
      <c r="D81" s="108"/>
      <c r="E81" s="178"/>
      <c r="F81" s="178">
        <f t="shared" si="26"/>
        <v>0</v>
      </c>
      <c r="G81" s="178"/>
      <c r="H81" s="178">
        <f t="shared" si="37"/>
        <v>0</v>
      </c>
      <c r="I81" s="103" t="str">
        <f t="shared" si="38"/>
        <v>OK</v>
      </c>
      <c r="J81" s="178"/>
      <c r="K81" s="178">
        <f t="shared" si="27"/>
        <v>0</v>
      </c>
      <c r="L81" s="103" t="str">
        <f t="shared" si="28"/>
        <v>OK</v>
      </c>
      <c r="M81" s="178"/>
      <c r="N81" s="178">
        <f t="shared" si="29"/>
        <v>0</v>
      </c>
      <c r="O81" s="103" t="str">
        <f t="shared" si="30"/>
        <v>OK</v>
      </c>
      <c r="P81" s="178"/>
      <c r="Q81" s="178">
        <f t="shared" si="31"/>
        <v>0</v>
      </c>
      <c r="R81" s="103" t="str">
        <f t="shared" si="32"/>
        <v>OK</v>
      </c>
      <c r="S81" s="178"/>
      <c r="T81" s="178">
        <f t="shared" si="33"/>
        <v>0</v>
      </c>
      <c r="U81" s="103" t="str">
        <f t="shared" si="34"/>
        <v>OK</v>
      </c>
      <c r="V81" s="178"/>
      <c r="W81" s="178">
        <f t="shared" si="35"/>
        <v>0</v>
      </c>
      <c r="X81" s="103" t="str">
        <f t="shared" si="36"/>
        <v>OK</v>
      </c>
    </row>
    <row r="82" spans="1:24" ht="14.4" x14ac:dyDescent="0.3">
      <c r="A82" s="106"/>
      <c r="B82" s="107"/>
      <c r="C82" s="106"/>
      <c r="D82" s="108"/>
      <c r="E82" s="178"/>
      <c r="F82" s="178">
        <f t="shared" si="26"/>
        <v>0</v>
      </c>
      <c r="G82" s="178"/>
      <c r="H82" s="178">
        <f t="shared" si="37"/>
        <v>0</v>
      </c>
      <c r="I82" s="103" t="str">
        <f t="shared" si="38"/>
        <v>OK</v>
      </c>
      <c r="J82" s="178"/>
      <c r="K82" s="178">
        <f t="shared" si="27"/>
        <v>0</v>
      </c>
      <c r="L82" s="103" t="str">
        <f t="shared" si="28"/>
        <v>OK</v>
      </c>
      <c r="M82" s="178"/>
      <c r="N82" s="178">
        <f t="shared" si="29"/>
        <v>0</v>
      </c>
      <c r="O82" s="103" t="str">
        <f t="shared" si="30"/>
        <v>OK</v>
      </c>
      <c r="P82" s="178"/>
      <c r="Q82" s="178">
        <f t="shared" si="31"/>
        <v>0</v>
      </c>
      <c r="R82" s="103" t="str">
        <f t="shared" si="32"/>
        <v>OK</v>
      </c>
      <c r="S82" s="178"/>
      <c r="T82" s="178">
        <f t="shared" si="33"/>
        <v>0</v>
      </c>
      <c r="U82" s="103" t="str">
        <f t="shared" si="34"/>
        <v>OK</v>
      </c>
      <c r="V82" s="178"/>
      <c r="W82" s="178">
        <f t="shared" si="35"/>
        <v>0</v>
      </c>
      <c r="X82" s="103" t="str">
        <f t="shared" si="36"/>
        <v>OK</v>
      </c>
    </row>
    <row r="83" spans="1:24" ht="14.4" x14ac:dyDescent="0.3">
      <c r="A83" s="106"/>
      <c r="B83" s="107"/>
      <c r="C83" s="106"/>
      <c r="D83" s="108"/>
      <c r="E83" s="178"/>
      <c r="F83" s="178">
        <f t="shared" si="26"/>
        <v>0</v>
      </c>
      <c r="G83" s="178"/>
      <c r="H83" s="178">
        <f t="shared" si="37"/>
        <v>0</v>
      </c>
      <c r="I83" s="103" t="str">
        <f t="shared" si="38"/>
        <v>OK</v>
      </c>
      <c r="J83" s="178"/>
      <c r="K83" s="178">
        <f t="shared" si="27"/>
        <v>0</v>
      </c>
      <c r="L83" s="103" t="str">
        <f t="shared" si="28"/>
        <v>OK</v>
      </c>
      <c r="M83" s="178"/>
      <c r="N83" s="178">
        <f t="shared" si="29"/>
        <v>0</v>
      </c>
      <c r="O83" s="103" t="str">
        <f t="shared" si="30"/>
        <v>OK</v>
      </c>
      <c r="P83" s="178"/>
      <c r="Q83" s="178">
        <f t="shared" si="31"/>
        <v>0</v>
      </c>
      <c r="R83" s="103" t="str">
        <f t="shared" si="32"/>
        <v>OK</v>
      </c>
      <c r="S83" s="178"/>
      <c r="T83" s="178">
        <f t="shared" si="33"/>
        <v>0</v>
      </c>
      <c r="U83" s="103" t="str">
        <f t="shared" si="34"/>
        <v>OK</v>
      </c>
      <c r="V83" s="178"/>
      <c r="W83" s="178">
        <f t="shared" si="35"/>
        <v>0</v>
      </c>
      <c r="X83" s="103" t="str">
        <f t="shared" si="36"/>
        <v>OK</v>
      </c>
    </row>
    <row r="84" spans="1:24" ht="14.4" x14ac:dyDescent="0.3">
      <c r="A84" s="106"/>
      <c r="B84" s="107"/>
      <c r="C84" s="106"/>
      <c r="D84" s="108"/>
      <c r="E84" s="178"/>
      <c r="F84" s="178">
        <f t="shared" si="26"/>
        <v>0</v>
      </c>
      <c r="G84" s="178"/>
      <c r="H84" s="178">
        <f t="shared" si="37"/>
        <v>0</v>
      </c>
      <c r="I84" s="103" t="str">
        <f t="shared" si="38"/>
        <v>OK</v>
      </c>
      <c r="J84" s="178"/>
      <c r="K84" s="178">
        <f t="shared" si="27"/>
        <v>0</v>
      </c>
      <c r="L84" s="103" t="str">
        <f t="shared" si="28"/>
        <v>OK</v>
      </c>
      <c r="M84" s="178"/>
      <c r="N84" s="178">
        <f t="shared" si="29"/>
        <v>0</v>
      </c>
      <c r="O84" s="103" t="str">
        <f t="shared" si="30"/>
        <v>OK</v>
      </c>
      <c r="P84" s="178"/>
      <c r="Q84" s="178">
        <f t="shared" si="31"/>
        <v>0</v>
      </c>
      <c r="R84" s="103" t="str">
        <f t="shared" si="32"/>
        <v>OK</v>
      </c>
      <c r="S84" s="178"/>
      <c r="T84" s="178">
        <f t="shared" si="33"/>
        <v>0</v>
      </c>
      <c r="U84" s="103" t="str">
        <f t="shared" si="34"/>
        <v>OK</v>
      </c>
      <c r="V84" s="178"/>
      <c r="W84" s="178">
        <f t="shared" si="35"/>
        <v>0</v>
      </c>
      <c r="X84" s="103" t="str">
        <f t="shared" si="36"/>
        <v>OK</v>
      </c>
    </row>
    <row r="85" spans="1:24" ht="14.4" x14ac:dyDescent="0.3">
      <c r="A85" s="106"/>
      <c r="B85" s="107"/>
      <c r="C85" s="106"/>
      <c r="D85" s="108"/>
      <c r="E85" s="178"/>
      <c r="F85" s="178">
        <f t="shared" si="26"/>
        <v>0</v>
      </c>
      <c r="G85" s="178"/>
      <c r="H85" s="178">
        <f t="shared" si="37"/>
        <v>0</v>
      </c>
      <c r="I85" s="103" t="str">
        <f t="shared" si="38"/>
        <v>OK</v>
      </c>
      <c r="J85" s="178"/>
      <c r="K85" s="178">
        <f t="shared" si="27"/>
        <v>0</v>
      </c>
      <c r="L85" s="103" t="str">
        <f t="shared" si="28"/>
        <v>OK</v>
      </c>
      <c r="M85" s="178"/>
      <c r="N85" s="178">
        <f t="shared" si="29"/>
        <v>0</v>
      </c>
      <c r="O85" s="103" t="str">
        <f t="shared" si="30"/>
        <v>OK</v>
      </c>
      <c r="P85" s="178"/>
      <c r="Q85" s="178">
        <f t="shared" si="31"/>
        <v>0</v>
      </c>
      <c r="R85" s="103" t="str">
        <f t="shared" si="32"/>
        <v>OK</v>
      </c>
      <c r="S85" s="178"/>
      <c r="T85" s="178">
        <f t="shared" si="33"/>
        <v>0</v>
      </c>
      <c r="U85" s="103" t="str">
        <f t="shared" si="34"/>
        <v>OK</v>
      </c>
      <c r="V85" s="178"/>
      <c r="W85" s="178">
        <f t="shared" si="35"/>
        <v>0</v>
      </c>
      <c r="X85" s="103" t="str">
        <f t="shared" si="36"/>
        <v>OK</v>
      </c>
    </row>
    <row r="86" spans="1:24" ht="14.4" x14ac:dyDescent="0.3">
      <c r="A86" s="106"/>
      <c r="B86" s="107"/>
      <c r="C86" s="106"/>
      <c r="D86" s="108"/>
      <c r="E86" s="178"/>
      <c r="F86" s="178">
        <f t="shared" si="26"/>
        <v>0</v>
      </c>
      <c r="G86" s="178"/>
      <c r="H86" s="178">
        <f t="shared" si="37"/>
        <v>0</v>
      </c>
      <c r="I86" s="103" t="str">
        <f t="shared" si="38"/>
        <v>OK</v>
      </c>
      <c r="J86" s="178"/>
      <c r="K86" s="178">
        <f t="shared" si="27"/>
        <v>0</v>
      </c>
      <c r="L86" s="103" t="str">
        <f t="shared" si="28"/>
        <v>OK</v>
      </c>
      <c r="M86" s="178"/>
      <c r="N86" s="178">
        <f t="shared" si="29"/>
        <v>0</v>
      </c>
      <c r="O86" s="103" t="str">
        <f t="shared" si="30"/>
        <v>OK</v>
      </c>
      <c r="P86" s="178"/>
      <c r="Q86" s="178">
        <f t="shared" si="31"/>
        <v>0</v>
      </c>
      <c r="R86" s="103" t="str">
        <f t="shared" si="32"/>
        <v>OK</v>
      </c>
      <c r="S86" s="178"/>
      <c r="T86" s="178">
        <f t="shared" si="33"/>
        <v>0</v>
      </c>
      <c r="U86" s="103" t="str">
        <f t="shared" si="34"/>
        <v>OK</v>
      </c>
      <c r="V86" s="178"/>
      <c r="W86" s="178">
        <f t="shared" si="35"/>
        <v>0</v>
      </c>
      <c r="X86" s="103" t="str">
        <f t="shared" si="36"/>
        <v>OK</v>
      </c>
    </row>
    <row r="87" spans="1:24" ht="14.4" x14ac:dyDescent="0.3">
      <c r="A87" s="106"/>
      <c r="B87" s="107"/>
      <c r="C87" s="106"/>
      <c r="D87" s="108"/>
      <c r="E87" s="178"/>
      <c r="F87" s="178">
        <f t="shared" si="26"/>
        <v>0</v>
      </c>
      <c r="G87" s="178"/>
      <c r="H87" s="178">
        <f t="shared" si="37"/>
        <v>0</v>
      </c>
      <c r="I87" s="103" t="str">
        <f t="shared" si="38"/>
        <v>OK</v>
      </c>
      <c r="J87" s="178"/>
      <c r="K87" s="178">
        <f t="shared" si="27"/>
        <v>0</v>
      </c>
      <c r="L87" s="103" t="str">
        <f t="shared" si="28"/>
        <v>OK</v>
      </c>
      <c r="M87" s="178"/>
      <c r="N87" s="178">
        <f t="shared" si="29"/>
        <v>0</v>
      </c>
      <c r="O87" s="103" t="str">
        <f t="shared" si="30"/>
        <v>OK</v>
      </c>
      <c r="P87" s="178"/>
      <c r="Q87" s="178">
        <f t="shared" si="31"/>
        <v>0</v>
      </c>
      <c r="R87" s="103" t="str">
        <f t="shared" si="32"/>
        <v>OK</v>
      </c>
      <c r="S87" s="178"/>
      <c r="T87" s="178">
        <f t="shared" si="33"/>
        <v>0</v>
      </c>
      <c r="U87" s="103" t="str">
        <f t="shared" si="34"/>
        <v>OK</v>
      </c>
      <c r="V87" s="178"/>
      <c r="W87" s="178">
        <f t="shared" si="35"/>
        <v>0</v>
      </c>
      <c r="X87" s="103" t="str">
        <f t="shared" si="36"/>
        <v>OK</v>
      </c>
    </row>
    <row r="88" spans="1:24" ht="14.4" x14ac:dyDescent="0.3">
      <c r="A88" s="106"/>
      <c r="B88" s="107"/>
      <c r="C88" s="106"/>
      <c r="D88" s="108"/>
      <c r="E88" s="178"/>
      <c r="F88" s="178">
        <f t="shared" si="26"/>
        <v>0</v>
      </c>
      <c r="G88" s="178"/>
      <c r="H88" s="178">
        <f t="shared" si="37"/>
        <v>0</v>
      </c>
      <c r="I88" s="103" t="str">
        <f t="shared" si="38"/>
        <v>OK</v>
      </c>
      <c r="J88" s="178"/>
      <c r="K88" s="178">
        <f t="shared" si="27"/>
        <v>0</v>
      </c>
      <c r="L88" s="103" t="str">
        <f t="shared" si="28"/>
        <v>OK</v>
      </c>
      <c r="M88" s="178"/>
      <c r="N88" s="178">
        <f t="shared" si="29"/>
        <v>0</v>
      </c>
      <c r="O88" s="103" t="str">
        <f t="shared" si="30"/>
        <v>OK</v>
      </c>
      <c r="P88" s="178"/>
      <c r="Q88" s="178">
        <f t="shared" si="31"/>
        <v>0</v>
      </c>
      <c r="R88" s="103" t="str">
        <f t="shared" si="32"/>
        <v>OK</v>
      </c>
      <c r="S88" s="178"/>
      <c r="T88" s="178">
        <f t="shared" si="33"/>
        <v>0</v>
      </c>
      <c r="U88" s="103" t="str">
        <f t="shared" si="34"/>
        <v>OK</v>
      </c>
      <c r="V88" s="178"/>
      <c r="W88" s="178">
        <f t="shared" si="35"/>
        <v>0</v>
      </c>
      <c r="X88" s="103" t="str">
        <f t="shared" si="36"/>
        <v>OK</v>
      </c>
    </row>
    <row r="89" spans="1:24" ht="14.4" x14ac:dyDescent="0.3">
      <c r="A89" s="106"/>
      <c r="B89" s="107"/>
      <c r="C89" s="106"/>
      <c r="D89" s="108"/>
      <c r="E89" s="178"/>
      <c r="F89" s="178">
        <f t="shared" si="26"/>
        <v>0</v>
      </c>
      <c r="G89" s="178"/>
      <c r="H89" s="178">
        <f t="shared" si="37"/>
        <v>0</v>
      </c>
      <c r="I89" s="103" t="str">
        <f t="shared" si="38"/>
        <v>OK</v>
      </c>
      <c r="J89" s="178"/>
      <c r="K89" s="178">
        <f t="shared" si="27"/>
        <v>0</v>
      </c>
      <c r="L89" s="103" t="str">
        <f t="shared" si="28"/>
        <v>OK</v>
      </c>
      <c r="M89" s="178"/>
      <c r="N89" s="178">
        <f t="shared" si="29"/>
        <v>0</v>
      </c>
      <c r="O89" s="103" t="str">
        <f t="shared" si="30"/>
        <v>OK</v>
      </c>
      <c r="P89" s="178"/>
      <c r="Q89" s="178">
        <f t="shared" si="31"/>
        <v>0</v>
      </c>
      <c r="R89" s="103" t="str">
        <f t="shared" si="32"/>
        <v>OK</v>
      </c>
      <c r="S89" s="178"/>
      <c r="T89" s="178">
        <f t="shared" si="33"/>
        <v>0</v>
      </c>
      <c r="U89" s="103" t="str">
        <f t="shared" si="34"/>
        <v>OK</v>
      </c>
      <c r="V89" s="178"/>
      <c r="W89" s="178">
        <f t="shared" si="35"/>
        <v>0</v>
      </c>
      <c r="X89" s="103" t="str">
        <f t="shared" si="36"/>
        <v>OK</v>
      </c>
    </row>
    <row r="90" spans="1:24" ht="14.4" x14ac:dyDescent="0.3">
      <c r="A90" s="106"/>
      <c r="B90" s="107"/>
      <c r="C90" s="106"/>
      <c r="D90" s="108"/>
      <c r="E90" s="178"/>
      <c r="F90" s="178">
        <f t="shared" si="26"/>
        <v>0</v>
      </c>
      <c r="G90" s="178"/>
      <c r="H90" s="178">
        <f t="shared" si="37"/>
        <v>0</v>
      </c>
      <c r="I90" s="103" t="str">
        <f t="shared" si="38"/>
        <v>OK</v>
      </c>
      <c r="J90" s="178"/>
      <c r="K90" s="178">
        <f t="shared" si="27"/>
        <v>0</v>
      </c>
      <c r="L90" s="103" t="str">
        <f t="shared" si="28"/>
        <v>OK</v>
      </c>
      <c r="M90" s="178"/>
      <c r="N90" s="178">
        <f t="shared" si="29"/>
        <v>0</v>
      </c>
      <c r="O90" s="103" t="str">
        <f t="shared" si="30"/>
        <v>OK</v>
      </c>
      <c r="P90" s="178"/>
      <c r="Q90" s="178">
        <f t="shared" si="31"/>
        <v>0</v>
      </c>
      <c r="R90" s="103" t="str">
        <f t="shared" si="32"/>
        <v>OK</v>
      </c>
      <c r="S90" s="178"/>
      <c r="T90" s="178">
        <f t="shared" si="33"/>
        <v>0</v>
      </c>
      <c r="U90" s="103" t="str">
        <f t="shared" si="34"/>
        <v>OK</v>
      </c>
      <c r="V90" s="178"/>
      <c r="W90" s="178">
        <f t="shared" si="35"/>
        <v>0</v>
      </c>
      <c r="X90" s="103" t="str">
        <f t="shared" si="36"/>
        <v>OK</v>
      </c>
    </row>
    <row r="91" spans="1:24" ht="14.4" x14ac:dyDescent="0.3">
      <c r="A91" s="106"/>
      <c r="B91" s="107"/>
      <c r="C91" s="106"/>
      <c r="D91" s="108"/>
      <c r="E91" s="178"/>
      <c r="F91" s="178">
        <f t="shared" si="26"/>
        <v>0</v>
      </c>
      <c r="G91" s="178"/>
      <c r="H91" s="178">
        <f t="shared" si="37"/>
        <v>0</v>
      </c>
      <c r="I91" s="103" t="str">
        <f t="shared" si="38"/>
        <v>OK</v>
      </c>
      <c r="J91" s="178"/>
      <c r="K91" s="178">
        <f t="shared" si="27"/>
        <v>0</v>
      </c>
      <c r="L91" s="103" t="str">
        <f t="shared" si="28"/>
        <v>OK</v>
      </c>
      <c r="M91" s="178"/>
      <c r="N91" s="178">
        <f t="shared" si="29"/>
        <v>0</v>
      </c>
      <c r="O91" s="103" t="str">
        <f t="shared" si="30"/>
        <v>OK</v>
      </c>
      <c r="P91" s="178"/>
      <c r="Q91" s="178">
        <f t="shared" si="31"/>
        <v>0</v>
      </c>
      <c r="R91" s="103" t="str">
        <f t="shared" si="32"/>
        <v>OK</v>
      </c>
      <c r="S91" s="178"/>
      <c r="T91" s="178">
        <f t="shared" si="33"/>
        <v>0</v>
      </c>
      <c r="U91" s="103" t="str">
        <f t="shared" si="34"/>
        <v>OK</v>
      </c>
      <c r="V91" s="178"/>
      <c r="W91" s="178">
        <f t="shared" si="35"/>
        <v>0</v>
      </c>
      <c r="X91" s="103" t="str">
        <f t="shared" si="36"/>
        <v>OK</v>
      </c>
    </row>
    <row r="92" spans="1:24" ht="14.4" x14ac:dyDescent="0.3">
      <c r="A92" s="106"/>
      <c r="B92" s="107"/>
      <c r="C92" s="106"/>
      <c r="D92" s="108"/>
      <c r="E92" s="178"/>
      <c r="F92" s="178">
        <f t="shared" si="26"/>
        <v>0</v>
      </c>
      <c r="G92" s="178"/>
      <c r="H92" s="178">
        <f t="shared" si="37"/>
        <v>0</v>
      </c>
      <c r="I92" s="103" t="str">
        <f t="shared" si="38"/>
        <v>OK</v>
      </c>
      <c r="J92" s="178"/>
      <c r="K92" s="178">
        <f t="shared" si="27"/>
        <v>0</v>
      </c>
      <c r="L92" s="103" t="str">
        <f t="shared" si="28"/>
        <v>OK</v>
      </c>
      <c r="M92" s="178"/>
      <c r="N92" s="178">
        <f t="shared" si="29"/>
        <v>0</v>
      </c>
      <c r="O92" s="103" t="str">
        <f t="shared" si="30"/>
        <v>OK</v>
      </c>
      <c r="P92" s="178"/>
      <c r="Q92" s="178">
        <f t="shared" si="31"/>
        <v>0</v>
      </c>
      <c r="R92" s="103" t="str">
        <f t="shared" si="32"/>
        <v>OK</v>
      </c>
      <c r="S92" s="178"/>
      <c r="T92" s="178">
        <f t="shared" si="33"/>
        <v>0</v>
      </c>
      <c r="U92" s="103" t="str">
        <f t="shared" si="34"/>
        <v>OK</v>
      </c>
      <c r="V92" s="178"/>
      <c r="W92" s="178">
        <f t="shared" si="35"/>
        <v>0</v>
      </c>
      <c r="X92" s="103" t="str">
        <f t="shared" si="36"/>
        <v>OK</v>
      </c>
    </row>
    <row r="93" spans="1:24" ht="14.4" x14ac:dyDescent="0.3">
      <c r="A93" s="106"/>
      <c r="B93" s="107"/>
      <c r="C93" s="106"/>
      <c r="D93" s="108"/>
      <c r="E93" s="178"/>
      <c r="F93" s="178">
        <f t="shared" si="26"/>
        <v>0</v>
      </c>
      <c r="G93" s="178"/>
      <c r="H93" s="178">
        <f t="shared" si="37"/>
        <v>0</v>
      </c>
      <c r="I93" s="103" t="str">
        <f t="shared" si="38"/>
        <v>OK</v>
      </c>
      <c r="J93" s="178"/>
      <c r="K93" s="178">
        <f t="shared" si="27"/>
        <v>0</v>
      </c>
      <c r="L93" s="103" t="str">
        <f t="shared" si="28"/>
        <v>OK</v>
      </c>
      <c r="M93" s="178"/>
      <c r="N93" s="178">
        <f t="shared" si="29"/>
        <v>0</v>
      </c>
      <c r="O93" s="103" t="str">
        <f t="shared" si="30"/>
        <v>OK</v>
      </c>
      <c r="P93" s="178"/>
      <c r="Q93" s="178">
        <f t="shared" si="31"/>
        <v>0</v>
      </c>
      <c r="R93" s="103" t="str">
        <f t="shared" si="32"/>
        <v>OK</v>
      </c>
      <c r="S93" s="178"/>
      <c r="T93" s="178">
        <f t="shared" si="33"/>
        <v>0</v>
      </c>
      <c r="U93" s="103" t="str">
        <f t="shared" si="34"/>
        <v>OK</v>
      </c>
      <c r="V93" s="178"/>
      <c r="W93" s="178">
        <f t="shared" si="35"/>
        <v>0</v>
      </c>
      <c r="X93" s="103" t="str">
        <f t="shared" si="36"/>
        <v>OK</v>
      </c>
    </row>
    <row r="94" spans="1:24" ht="14.4" x14ac:dyDescent="0.3">
      <c r="A94" s="106"/>
      <c r="B94" s="107"/>
      <c r="C94" s="106"/>
      <c r="D94" s="108"/>
      <c r="E94" s="178"/>
      <c r="F94" s="178">
        <f t="shared" si="26"/>
        <v>0</v>
      </c>
      <c r="G94" s="178"/>
      <c r="H94" s="178">
        <f t="shared" si="37"/>
        <v>0</v>
      </c>
      <c r="I94" s="103" t="str">
        <f t="shared" si="38"/>
        <v>OK</v>
      </c>
      <c r="J94" s="178"/>
      <c r="K94" s="178">
        <f t="shared" si="27"/>
        <v>0</v>
      </c>
      <c r="L94" s="103" t="str">
        <f t="shared" si="28"/>
        <v>OK</v>
      </c>
      <c r="M94" s="178"/>
      <c r="N94" s="178">
        <f t="shared" si="29"/>
        <v>0</v>
      </c>
      <c r="O94" s="103" t="str">
        <f t="shared" si="30"/>
        <v>OK</v>
      </c>
      <c r="P94" s="178"/>
      <c r="Q94" s="178">
        <f t="shared" si="31"/>
        <v>0</v>
      </c>
      <c r="R94" s="103" t="str">
        <f t="shared" si="32"/>
        <v>OK</v>
      </c>
      <c r="S94" s="178"/>
      <c r="T94" s="178">
        <f t="shared" si="33"/>
        <v>0</v>
      </c>
      <c r="U94" s="103" t="str">
        <f t="shared" si="34"/>
        <v>OK</v>
      </c>
      <c r="V94" s="178"/>
      <c r="W94" s="178">
        <f t="shared" si="35"/>
        <v>0</v>
      </c>
      <c r="X94" s="103" t="str">
        <f t="shared" si="36"/>
        <v>OK</v>
      </c>
    </row>
    <row r="95" spans="1:24" ht="14.4" x14ac:dyDescent="0.3">
      <c r="A95" s="106"/>
      <c r="B95" s="107"/>
      <c r="C95" s="106"/>
      <c r="D95" s="108"/>
      <c r="E95" s="178"/>
      <c r="F95" s="178">
        <f t="shared" si="26"/>
        <v>0</v>
      </c>
      <c r="G95" s="178"/>
      <c r="H95" s="178">
        <f t="shared" si="37"/>
        <v>0</v>
      </c>
      <c r="I95" s="103" t="str">
        <f t="shared" si="38"/>
        <v>OK</v>
      </c>
      <c r="J95" s="178"/>
      <c r="K95" s="178">
        <f t="shared" si="27"/>
        <v>0</v>
      </c>
      <c r="L95" s="103" t="str">
        <f t="shared" si="28"/>
        <v>OK</v>
      </c>
      <c r="M95" s="178"/>
      <c r="N95" s="178">
        <f t="shared" si="29"/>
        <v>0</v>
      </c>
      <c r="O95" s="103" t="str">
        <f t="shared" si="30"/>
        <v>OK</v>
      </c>
      <c r="P95" s="178"/>
      <c r="Q95" s="178">
        <f t="shared" si="31"/>
        <v>0</v>
      </c>
      <c r="R95" s="103" t="str">
        <f t="shared" si="32"/>
        <v>OK</v>
      </c>
      <c r="S95" s="178"/>
      <c r="T95" s="178">
        <f t="shared" si="33"/>
        <v>0</v>
      </c>
      <c r="U95" s="103" t="str">
        <f t="shared" si="34"/>
        <v>OK</v>
      </c>
      <c r="V95" s="178"/>
      <c r="W95" s="178">
        <f t="shared" si="35"/>
        <v>0</v>
      </c>
      <c r="X95" s="103" t="str">
        <f t="shared" si="36"/>
        <v>OK</v>
      </c>
    </row>
    <row r="96" spans="1:24" ht="14.4" x14ac:dyDescent="0.3">
      <c r="A96" s="106"/>
      <c r="B96" s="107"/>
      <c r="C96" s="106"/>
      <c r="D96" s="108"/>
      <c r="E96" s="178"/>
      <c r="F96" s="178">
        <f t="shared" si="26"/>
        <v>0</v>
      </c>
      <c r="G96" s="178"/>
      <c r="H96" s="178">
        <f t="shared" si="37"/>
        <v>0</v>
      </c>
      <c r="I96" s="103" t="str">
        <f t="shared" si="38"/>
        <v>OK</v>
      </c>
      <c r="J96" s="178"/>
      <c r="K96" s="178">
        <f t="shared" si="27"/>
        <v>0</v>
      </c>
      <c r="L96" s="103" t="str">
        <f t="shared" si="28"/>
        <v>OK</v>
      </c>
      <c r="M96" s="178"/>
      <c r="N96" s="178">
        <f t="shared" si="29"/>
        <v>0</v>
      </c>
      <c r="O96" s="103" t="str">
        <f t="shared" si="30"/>
        <v>OK</v>
      </c>
      <c r="P96" s="178"/>
      <c r="Q96" s="178">
        <f t="shared" si="31"/>
        <v>0</v>
      </c>
      <c r="R96" s="103" t="str">
        <f t="shared" si="32"/>
        <v>OK</v>
      </c>
      <c r="S96" s="178"/>
      <c r="T96" s="178">
        <f t="shared" si="33"/>
        <v>0</v>
      </c>
      <c r="U96" s="103" t="str">
        <f t="shared" si="34"/>
        <v>OK</v>
      </c>
      <c r="V96" s="178"/>
      <c r="W96" s="178">
        <f t="shared" si="35"/>
        <v>0</v>
      </c>
      <c r="X96" s="103" t="str">
        <f t="shared" si="36"/>
        <v>OK</v>
      </c>
    </row>
    <row r="97" spans="1:25" ht="14.4" x14ac:dyDescent="0.3">
      <c r="A97" s="106"/>
      <c r="B97" s="107"/>
      <c r="C97" s="106"/>
      <c r="D97" s="108"/>
      <c r="E97" s="178"/>
      <c r="F97" s="178">
        <f t="shared" si="26"/>
        <v>0</v>
      </c>
      <c r="G97" s="178"/>
      <c r="H97" s="178">
        <f t="shared" si="37"/>
        <v>0</v>
      </c>
      <c r="I97" s="103" t="str">
        <f t="shared" si="38"/>
        <v>OK</v>
      </c>
      <c r="J97" s="178"/>
      <c r="K97" s="178">
        <f t="shared" si="27"/>
        <v>0</v>
      </c>
      <c r="L97" s="103" t="str">
        <f t="shared" si="28"/>
        <v>OK</v>
      </c>
      <c r="M97" s="178"/>
      <c r="N97" s="178">
        <f t="shared" si="29"/>
        <v>0</v>
      </c>
      <c r="O97" s="103" t="str">
        <f t="shared" si="30"/>
        <v>OK</v>
      </c>
      <c r="P97" s="178"/>
      <c r="Q97" s="178">
        <f t="shared" si="31"/>
        <v>0</v>
      </c>
      <c r="R97" s="103" t="str">
        <f t="shared" si="32"/>
        <v>OK</v>
      </c>
      <c r="S97" s="178"/>
      <c r="T97" s="178">
        <f t="shared" si="33"/>
        <v>0</v>
      </c>
      <c r="U97" s="103" t="str">
        <f t="shared" si="34"/>
        <v>OK</v>
      </c>
      <c r="V97" s="178"/>
      <c r="W97" s="178">
        <f t="shared" si="35"/>
        <v>0</v>
      </c>
      <c r="X97" s="103" t="str">
        <f t="shared" si="36"/>
        <v>OK</v>
      </c>
    </row>
    <row r="98" spans="1:25" ht="14.4" x14ac:dyDescent="0.3">
      <c r="A98" s="106"/>
      <c r="B98" s="107"/>
      <c r="C98" s="106"/>
      <c r="D98" s="108"/>
      <c r="E98" s="178"/>
      <c r="F98" s="178">
        <f t="shared" si="26"/>
        <v>0</v>
      </c>
      <c r="G98" s="178"/>
      <c r="H98" s="178">
        <f t="shared" si="37"/>
        <v>0</v>
      </c>
      <c r="I98" s="103" t="str">
        <f t="shared" si="38"/>
        <v>OK</v>
      </c>
      <c r="J98" s="178"/>
      <c r="K98" s="178">
        <f t="shared" si="27"/>
        <v>0</v>
      </c>
      <c r="L98" s="103" t="str">
        <f t="shared" si="28"/>
        <v>OK</v>
      </c>
      <c r="M98" s="178"/>
      <c r="N98" s="178">
        <f t="shared" si="29"/>
        <v>0</v>
      </c>
      <c r="O98" s="103" t="str">
        <f t="shared" si="30"/>
        <v>OK</v>
      </c>
      <c r="P98" s="178"/>
      <c r="Q98" s="178">
        <f t="shared" si="31"/>
        <v>0</v>
      </c>
      <c r="R98" s="103" t="str">
        <f t="shared" si="32"/>
        <v>OK</v>
      </c>
      <c r="S98" s="178"/>
      <c r="T98" s="178">
        <f t="shared" si="33"/>
        <v>0</v>
      </c>
      <c r="U98" s="103" t="str">
        <f t="shared" si="34"/>
        <v>OK</v>
      </c>
      <c r="V98" s="178"/>
      <c r="W98" s="178">
        <f t="shared" si="35"/>
        <v>0</v>
      </c>
      <c r="X98" s="103" t="str">
        <f t="shared" si="36"/>
        <v>OK</v>
      </c>
    </row>
    <row r="99" spans="1:25" ht="14.4" x14ac:dyDescent="0.3">
      <c r="A99" s="106"/>
      <c r="B99" s="107"/>
      <c r="C99" s="106"/>
      <c r="D99" s="108"/>
      <c r="E99" s="178"/>
      <c r="F99" s="178">
        <f t="shared" si="26"/>
        <v>0</v>
      </c>
      <c r="G99" s="178"/>
      <c r="H99" s="178">
        <f t="shared" si="37"/>
        <v>0</v>
      </c>
      <c r="I99" s="103" t="str">
        <f t="shared" si="38"/>
        <v>OK</v>
      </c>
      <c r="J99" s="178"/>
      <c r="K99" s="178">
        <f t="shared" si="27"/>
        <v>0</v>
      </c>
      <c r="L99" s="103" t="str">
        <f t="shared" si="28"/>
        <v>OK</v>
      </c>
      <c r="M99" s="178"/>
      <c r="N99" s="178">
        <f t="shared" si="29"/>
        <v>0</v>
      </c>
      <c r="O99" s="103" t="str">
        <f t="shared" si="30"/>
        <v>OK</v>
      </c>
      <c r="P99" s="178"/>
      <c r="Q99" s="178">
        <f t="shared" si="31"/>
        <v>0</v>
      </c>
      <c r="R99" s="103" t="str">
        <f t="shared" si="32"/>
        <v>OK</v>
      </c>
      <c r="S99" s="178"/>
      <c r="T99" s="178">
        <f t="shared" si="33"/>
        <v>0</v>
      </c>
      <c r="U99" s="103" t="str">
        <f t="shared" si="34"/>
        <v>OK</v>
      </c>
      <c r="V99" s="178"/>
      <c r="W99" s="178">
        <f t="shared" si="35"/>
        <v>0</v>
      </c>
      <c r="X99" s="103" t="str">
        <f t="shared" si="36"/>
        <v>OK</v>
      </c>
    </row>
    <row r="100" spans="1:25" ht="14.4" x14ac:dyDescent="0.3">
      <c r="A100" s="106"/>
      <c r="B100" s="107"/>
      <c r="C100" s="106"/>
      <c r="D100" s="108"/>
      <c r="E100" s="178"/>
      <c r="F100" s="178">
        <f t="shared" si="26"/>
        <v>0</v>
      </c>
      <c r="G100" s="178"/>
      <c r="H100" s="178">
        <f t="shared" si="37"/>
        <v>0</v>
      </c>
      <c r="I100" s="103" t="str">
        <f t="shared" si="38"/>
        <v>OK</v>
      </c>
      <c r="J100" s="178"/>
      <c r="K100" s="178">
        <f t="shared" si="27"/>
        <v>0</v>
      </c>
      <c r="L100" s="103" t="str">
        <f t="shared" si="28"/>
        <v>OK</v>
      </c>
      <c r="M100" s="178"/>
      <c r="N100" s="178">
        <f t="shared" si="29"/>
        <v>0</v>
      </c>
      <c r="O100" s="103" t="str">
        <f t="shared" si="30"/>
        <v>OK</v>
      </c>
      <c r="P100" s="178"/>
      <c r="Q100" s="178">
        <f t="shared" si="31"/>
        <v>0</v>
      </c>
      <c r="R100" s="103" t="str">
        <f t="shared" si="32"/>
        <v>OK</v>
      </c>
      <c r="S100" s="178"/>
      <c r="T100" s="178">
        <f t="shared" si="33"/>
        <v>0</v>
      </c>
      <c r="U100" s="103" t="str">
        <f t="shared" si="34"/>
        <v>OK</v>
      </c>
      <c r="V100" s="178"/>
      <c r="W100" s="178">
        <f t="shared" si="35"/>
        <v>0</v>
      </c>
      <c r="X100" s="103" t="str">
        <f t="shared" si="36"/>
        <v>OK</v>
      </c>
    </row>
    <row r="101" spans="1:25" ht="14.4" x14ac:dyDescent="0.3">
      <c r="A101" s="106"/>
      <c r="B101" s="107"/>
      <c r="C101" s="106"/>
      <c r="D101" s="108"/>
      <c r="E101" s="178"/>
      <c r="F101" s="178">
        <f t="shared" si="26"/>
        <v>0</v>
      </c>
      <c r="G101" s="178"/>
      <c r="H101" s="178">
        <f t="shared" si="37"/>
        <v>0</v>
      </c>
      <c r="I101" s="103" t="str">
        <f t="shared" si="38"/>
        <v>OK</v>
      </c>
      <c r="J101" s="178"/>
      <c r="K101" s="178">
        <f t="shared" si="27"/>
        <v>0</v>
      </c>
      <c r="L101" s="103" t="str">
        <f t="shared" si="28"/>
        <v>OK</v>
      </c>
      <c r="M101" s="178"/>
      <c r="N101" s="178">
        <f t="shared" si="29"/>
        <v>0</v>
      </c>
      <c r="O101" s="103" t="str">
        <f t="shared" si="30"/>
        <v>OK</v>
      </c>
      <c r="P101" s="178"/>
      <c r="Q101" s="178">
        <f t="shared" si="31"/>
        <v>0</v>
      </c>
      <c r="R101" s="103" t="str">
        <f t="shared" si="32"/>
        <v>OK</v>
      </c>
      <c r="S101" s="178"/>
      <c r="T101" s="178">
        <f t="shared" si="33"/>
        <v>0</v>
      </c>
      <c r="U101" s="103" t="str">
        <f t="shared" si="34"/>
        <v>OK</v>
      </c>
      <c r="V101" s="178"/>
      <c r="W101" s="178">
        <f t="shared" si="35"/>
        <v>0</v>
      </c>
      <c r="X101" s="103" t="str">
        <f t="shared" si="36"/>
        <v>OK</v>
      </c>
    </row>
    <row r="102" spans="1:25" ht="14.4" x14ac:dyDescent="0.3">
      <c r="A102" s="106"/>
      <c r="B102" s="107"/>
      <c r="C102" s="106"/>
      <c r="D102" s="108"/>
      <c r="E102" s="178"/>
      <c r="F102" s="178">
        <f t="shared" si="26"/>
        <v>0</v>
      </c>
      <c r="G102" s="178"/>
      <c r="H102" s="178">
        <f t="shared" si="37"/>
        <v>0</v>
      </c>
      <c r="I102" s="103" t="str">
        <f t="shared" si="38"/>
        <v>OK</v>
      </c>
      <c r="J102" s="178"/>
      <c r="K102" s="178">
        <f t="shared" si="27"/>
        <v>0</v>
      </c>
      <c r="L102" s="103" t="str">
        <f t="shared" si="28"/>
        <v>OK</v>
      </c>
      <c r="M102" s="178"/>
      <c r="N102" s="178">
        <f t="shared" si="29"/>
        <v>0</v>
      </c>
      <c r="O102" s="103" t="str">
        <f t="shared" si="30"/>
        <v>OK</v>
      </c>
      <c r="P102" s="178"/>
      <c r="Q102" s="178">
        <f t="shared" si="31"/>
        <v>0</v>
      </c>
      <c r="R102" s="103" t="str">
        <f t="shared" si="32"/>
        <v>OK</v>
      </c>
      <c r="S102" s="178"/>
      <c r="T102" s="178">
        <f t="shared" si="33"/>
        <v>0</v>
      </c>
      <c r="U102" s="103" t="str">
        <f t="shared" si="34"/>
        <v>OK</v>
      </c>
      <c r="V102" s="178"/>
      <c r="W102" s="178">
        <f t="shared" si="35"/>
        <v>0</v>
      </c>
      <c r="X102" s="103" t="str">
        <f t="shared" si="36"/>
        <v>OK</v>
      </c>
    </row>
    <row r="103" spans="1:25" ht="14.4" x14ac:dyDescent="0.3">
      <c r="A103" s="106"/>
      <c r="B103" s="107"/>
      <c r="C103" s="106"/>
      <c r="D103" s="108"/>
      <c r="E103" s="178"/>
      <c r="F103" s="178">
        <f t="shared" si="26"/>
        <v>0</v>
      </c>
      <c r="G103" s="178"/>
      <c r="H103" s="178">
        <f t="shared" si="37"/>
        <v>0</v>
      </c>
      <c r="I103" s="103" t="str">
        <f t="shared" si="38"/>
        <v>OK</v>
      </c>
      <c r="J103" s="178"/>
      <c r="K103" s="178">
        <f t="shared" si="27"/>
        <v>0</v>
      </c>
      <c r="L103" s="103" t="str">
        <f t="shared" si="28"/>
        <v>OK</v>
      </c>
      <c r="M103" s="178"/>
      <c r="N103" s="178">
        <f t="shared" si="29"/>
        <v>0</v>
      </c>
      <c r="O103" s="103" t="str">
        <f t="shared" si="30"/>
        <v>OK</v>
      </c>
      <c r="P103" s="178"/>
      <c r="Q103" s="178">
        <f t="shared" si="31"/>
        <v>0</v>
      </c>
      <c r="R103" s="103" t="str">
        <f t="shared" si="32"/>
        <v>OK</v>
      </c>
      <c r="S103" s="178"/>
      <c r="T103" s="178">
        <f t="shared" si="33"/>
        <v>0</v>
      </c>
      <c r="U103" s="103" t="str">
        <f t="shared" si="34"/>
        <v>OK</v>
      </c>
      <c r="V103" s="178"/>
      <c r="W103" s="178">
        <f t="shared" si="35"/>
        <v>0</v>
      </c>
      <c r="X103" s="103" t="str">
        <f t="shared" si="36"/>
        <v>OK</v>
      </c>
    </row>
    <row r="104" spans="1:25" ht="14.4" x14ac:dyDescent="0.3">
      <c r="A104" s="106"/>
      <c r="B104" s="107"/>
      <c r="C104" s="106"/>
      <c r="D104" s="108"/>
      <c r="E104" s="178"/>
      <c r="F104" s="178">
        <f t="shared" si="26"/>
        <v>0</v>
      </c>
      <c r="G104" s="178"/>
      <c r="H104" s="178">
        <f t="shared" si="37"/>
        <v>0</v>
      </c>
      <c r="I104" s="103" t="str">
        <f t="shared" si="38"/>
        <v>OK</v>
      </c>
      <c r="J104" s="178"/>
      <c r="K104" s="178">
        <f t="shared" si="27"/>
        <v>0</v>
      </c>
      <c r="L104" s="103" t="str">
        <f t="shared" si="28"/>
        <v>OK</v>
      </c>
      <c r="M104" s="178"/>
      <c r="N104" s="178">
        <f t="shared" si="29"/>
        <v>0</v>
      </c>
      <c r="O104" s="103" t="str">
        <f t="shared" si="30"/>
        <v>OK</v>
      </c>
      <c r="P104" s="178"/>
      <c r="Q104" s="178">
        <f t="shared" si="31"/>
        <v>0</v>
      </c>
      <c r="R104" s="103" t="str">
        <f t="shared" si="32"/>
        <v>OK</v>
      </c>
      <c r="S104" s="178"/>
      <c r="T104" s="178">
        <f t="shared" si="33"/>
        <v>0</v>
      </c>
      <c r="U104" s="103" t="str">
        <f t="shared" si="34"/>
        <v>OK</v>
      </c>
      <c r="V104" s="178"/>
      <c r="W104" s="178">
        <f t="shared" si="35"/>
        <v>0</v>
      </c>
      <c r="X104" s="103" t="str">
        <f t="shared" si="36"/>
        <v>OK</v>
      </c>
    </row>
    <row r="105" spans="1:25" ht="14.4" x14ac:dyDescent="0.3">
      <c r="A105" s="106"/>
      <c r="B105" s="107"/>
      <c r="C105" s="106"/>
      <c r="D105" s="108"/>
      <c r="E105" s="178"/>
      <c r="F105" s="178">
        <f t="shared" si="26"/>
        <v>0</v>
      </c>
      <c r="G105" s="178"/>
      <c r="H105" s="178">
        <f t="shared" si="37"/>
        <v>0</v>
      </c>
      <c r="I105" s="103" t="str">
        <f t="shared" si="38"/>
        <v>OK</v>
      </c>
      <c r="J105" s="178"/>
      <c r="K105" s="178">
        <f t="shared" si="27"/>
        <v>0</v>
      </c>
      <c r="L105" s="103" t="str">
        <f t="shared" si="28"/>
        <v>OK</v>
      </c>
      <c r="M105" s="178"/>
      <c r="N105" s="178">
        <f t="shared" si="29"/>
        <v>0</v>
      </c>
      <c r="O105" s="103" t="str">
        <f t="shared" si="30"/>
        <v>OK</v>
      </c>
      <c r="P105" s="178"/>
      <c r="Q105" s="178">
        <f t="shared" si="31"/>
        <v>0</v>
      </c>
      <c r="R105" s="103" t="str">
        <f t="shared" si="32"/>
        <v>OK</v>
      </c>
      <c r="S105" s="178"/>
      <c r="T105" s="178">
        <f t="shared" si="33"/>
        <v>0</v>
      </c>
      <c r="U105" s="103" t="str">
        <f t="shared" si="34"/>
        <v>OK</v>
      </c>
      <c r="V105" s="178"/>
      <c r="W105" s="178">
        <f t="shared" si="35"/>
        <v>0</v>
      </c>
      <c r="X105" s="103" t="str">
        <f t="shared" si="36"/>
        <v>OK</v>
      </c>
    </row>
    <row r="106" spans="1:25" ht="14.4" x14ac:dyDescent="0.3">
      <c r="A106" s="106"/>
      <c r="B106" s="107"/>
      <c r="C106" s="106"/>
      <c r="D106" s="108"/>
      <c r="E106" s="178"/>
      <c r="F106" s="178">
        <f t="shared" si="26"/>
        <v>0</v>
      </c>
      <c r="G106" s="178"/>
      <c r="H106" s="178">
        <f t="shared" si="37"/>
        <v>0</v>
      </c>
      <c r="I106" s="103" t="str">
        <f t="shared" si="38"/>
        <v>OK</v>
      </c>
      <c r="J106" s="178"/>
      <c r="K106" s="178">
        <f t="shared" si="27"/>
        <v>0</v>
      </c>
      <c r="L106" s="103" t="str">
        <f t="shared" si="28"/>
        <v>OK</v>
      </c>
      <c r="M106" s="178"/>
      <c r="N106" s="178">
        <f t="shared" si="29"/>
        <v>0</v>
      </c>
      <c r="O106" s="103" t="str">
        <f t="shared" si="30"/>
        <v>OK</v>
      </c>
      <c r="P106" s="178"/>
      <c r="Q106" s="178">
        <f t="shared" si="31"/>
        <v>0</v>
      </c>
      <c r="R106" s="103" t="str">
        <f t="shared" si="32"/>
        <v>OK</v>
      </c>
      <c r="S106" s="178"/>
      <c r="T106" s="178">
        <f t="shared" si="33"/>
        <v>0</v>
      </c>
      <c r="U106" s="103" t="str">
        <f t="shared" si="34"/>
        <v>OK</v>
      </c>
      <c r="V106" s="178"/>
      <c r="W106" s="178">
        <f t="shared" si="35"/>
        <v>0</v>
      </c>
      <c r="X106" s="103" t="str">
        <f t="shared" si="36"/>
        <v>OK</v>
      </c>
    </row>
    <row r="107" spans="1:25" ht="14.4" x14ac:dyDescent="0.3">
      <c r="A107" s="172"/>
      <c r="B107" s="173"/>
      <c r="C107" s="172"/>
      <c r="D107" s="174"/>
      <c r="E107" s="175"/>
      <c r="F107" s="176"/>
      <c r="G107" s="175"/>
      <c r="H107" s="176"/>
      <c r="I107" s="177"/>
      <c r="J107" s="175"/>
      <c r="K107" s="176"/>
      <c r="L107" s="177"/>
      <c r="M107" s="175"/>
      <c r="N107" s="176"/>
      <c r="O107" s="177"/>
      <c r="P107" s="175"/>
      <c r="Q107" s="176"/>
      <c r="R107" s="177"/>
      <c r="S107" s="175"/>
      <c r="T107" s="176"/>
      <c r="U107" s="177"/>
      <c r="V107" s="175"/>
      <c r="W107" s="176"/>
      <c r="X107" s="177"/>
    </row>
    <row r="108" spans="1:25" x14ac:dyDescent="0.3">
      <c r="A108" s="106"/>
      <c r="B108" s="117" t="s">
        <v>36</v>
      </c>
      <c r="C108" s="106"/>
      <c r="D108" s="106"/>
      <c r="E108" s="109"/>
      <c r="F108" s="118">
        <f>SUM(F8:F107)</f>
        <v>0</v>
      </c>
      <c r="G108" s="109"/>
      <c r="H108" s="118">
        <f>SUM(H8:H107)</f>
        <v>0</v>
      </c>
      <c r="I108" s="106"/>
      <c r="J108" s="109"/>
      <c r="K108" s="118">
        <f>SUM(K8:K107)</f>
        <v>0</v>
      </c>
      <c r="L108" s="106"/>
      <c r="M108" s="109"/>
      <c r="N108" s="118">
        <f>SUM(N8:N107)</f>
        <v>0</v>
      </c>
      <c r="O108" s="106"/>
      <c r="P108" s="109"/>
      <c r="Q108" s="118">
        <f>SUM(Q8:Q107)</f>
        <v>0</v>
      </c>
      <c r="R108" s="106"/>
      <c r="S108" s="109"/>
      <c r="T108" s="118">
        <f>SUM(T8:T107)</f>
        <v>0</v>
      </c>
      <c r="U108" s="106"/>
      <c r="V108" s="109"/>
      <c r="W108" s="118">
        <f>SUM(W8:W107)</f>
        <v>0</v>
      </c>
      <c r="X108" s="106"/>
      <c r="Y108" s="7"/>
    </row>
    <row r="109" spans="1:25" x14ac:dyDescent="0.3">
      <c r="A109" s="106"/>
      <c r="B109" s="121" t="s">
        <v>77</v>
      </c>
      <c r="C109" s="122">
        <v>0.17</v>
      </c>
      <c r="D109" s="106"/>
      <c r="E109" s="109"/>
      <c r="F109" s="109">
        <f>ROUND(F$108*$C109,0)</f>
        <v>0</v>
      </c>
      <c r="G109" s="123"/>
      <c r="H109" s="109">
        <f>ROUND(H$108*G109,0)</f>
        <v>0</v>
      </c>
      <c r="I109" s="106"/>
      <c r="J109" s="123"/>
      <c r="K109" s="109">
        <f>ROUND(K$108*J109,0)</f>
        <v>0</v>
      </c>
      <c r="L109" s="106"/>
      <c r="M109" s="123"/>
      <c r="N109" s="109">
        <f>ROUND(N$108*M109,0)</f>
        <v>0</v>
      </c>
      <c r="O109" s="106"/>
      <c r="P109" s="123"/>
      <c r="Q109" s="109">
        <f>ROUND(Q$108*P109,0)</f>
        <v>0</v>
      </c>
      <c r="R109" s="106"/>
      <c r="S109" s="123"/>
      <c r="T109" s="109">
        <f>ROUND(T$108*S109,0)</f>
        <v>0</v>
      </c>
      <c r="U109" s="106"/>
      <c r="V109" s="123"/>
      <c r="W109" s="109">
        <f>ROUND(W$108*V109,0)</f>
        <v>0</v>
      </c>
      <c r="X109" s="106"/>
      <c r="Y109" s="7"/>
    </row>
    <row r="110" spans="1:25" x14ac:dyDescent="0.3">
      <c r="A110" s="106"/>
      <c r="B110" s="121" t="s">
        <v>37</v>
      </c>
      <c r="C110" s="122">
        <v>0.05</v>
      </c>
      <c r="D110" s="106"/>
      <c r="E110" s="109"/>
      <c r="F110" s="109">
        <f t="shared" ref="F110:F111" si="39">ROUND(F$108*$C110,0)</f>
        <v>0</v>
      </c>
      <c r="G110" s="123"/>
      <c r="H110" s="109">
        <f>ROUND(H$108*G110,0)</f>
        <v>0</v>
      </c>
      <c r="I110" s="106"/>
      <c r="J110" s="123"/>
      <c r="K110" s="109">
        <f>ROUND(K$108*J110,0)</f>
        <v>0</v>
      </c>
      <c r="L110" s="106"/>
      <c r="M110" s="123"/>
      <c r="N110" s="109">
        <f>ROUND(N$108*M110,0)</f>
        <v>0</v>
      </c>
      <c r="O110" s="106"/>
      <c r="P110" s="123"/>
      <c r="Q110" s="109">
        <f>ROUND(Q$108*P110,0)</f>
        <v>0</v>
      </c>
      <c r="R110" s="106"/>
      <c r="S110" s="123"/>
      <c r="T110" s="109">
        <f>ROUND(T$108*S110,0)</f>
        <v>0</v>
      </c>
      <c r="U110" s="106"/>
      <c r="V110" s="123"/>
      <c r="W110" s="109">
        <f>ROUND(W$108*V110,0)</f>
        <v>0</v>
      </c>
      <c r="X110" s="106"/>
      <c r="Y110" s="7"/>
    </row>
    <row r="111" spans="1:25" x14ac:dyDescent="0.3">
      <c r="A111" s="106"/>
      <c r="B111" s="121" t="s">
        <v>78</v>
      </c>
      <c r="C111" s="122">
        <v>0.03</v>
      </c>
      <c r="D111" s="106"/>
      <c r="E111" s="109"/>
      <c r="F111" s="109">
        <f t="shared" si="39"/>
        <v>0</v>
      </c>
      <c r="G111" s="123"/>
      <c r="H111" s="109">
        <f>ROUND(H$108*G111,0)</f>
        <v>0</v>
      </c>
      <c r="I111" s="106"/>
      <c r="J111" s="123"/>
      <c r="K111" s="109">
        <f>ROUND(K$108*J111,0)</f>
        <v>0</v>
      </c>
      <c r="L111" s="106"/>
      <c r="M111" s="123"/>
      <c r="N111" s="109">
        <f>ROUND(N$108*M111,0)</f>
        <v>0</v>
      </c>
      <c r="O111" s="106"/>
      <c r="P111" s="123"/>
      <c r="Q111" s="109">
        <f>ROUND(Q$108*P111,0)</f>
        <v>0</v>
      </c>
      <c r="R111" s="106"/>
      <c r="S111" s="123"/>
      <c r="T111" s="109">
        <f>ROUND(T$108*S111,0)</f>
        <v>0</v>
      </c>
      <c r="U111" s="106"/>
      <c r="V111" s="123"/>
      <c r="W111" s="109">
        <f>ROUND(W$108*V111,0)</f>
        <v>0</v>
      </c>
      <c r="X111" s="106"/>
      <c r="Y111" s="7"/>
    </row>
    <row r="112" spans="1:25" x14ac:dyDescent="0.3">
      <c r="A112" s="106"/>
      <c r="B112" s="124" t="s">
        <v>38</v>
      </c>
      <c r="C112" s="125">
        <f>SUM(C109:C111)</f>
        <v>0.25</v>
      </c>
      <c r="D112" s="106"/>
      <c r="E112" s="109"/>
      <c r="F112" s="118">
        <f>SUM(F109:F111)</f>
        <v>0</v>
      </c>
      <c r="G112" s="123"/>
      <c r="H112" s="118">
        <f>SUM(H109:H111)</f>
        <v>0</v>
      </c>
      <c r="I112" s="106" t="str">
        <f>+IF(G112&lt;=$C$112,"OK","NO OK")</f>
        <v>OK</v>
      </c>
      <c r="J112" s="123"/>
      <c r="K112" s="118">
        <f>SUM(K109:K111)</f>
        <v>0</v>
      </c>
      <c r="L112" s="106" t="str">
        <f>+IF(J112&lt;=$C$112,"OK","NO OK")</f>
        <v>OK</v>
      </c>
      <c r="M112" s="123"/>
      <c r="N112" s="118">
        <f>SUM(N109:N111)</f>
        <v>0</v>
      </c>
      <c r="O112" s="106" t="str">
        <f>+IF(M112&lt;=$C$112,"OK","NO OK")</f>
        <v>OK</v>
      </c>
      <c r="P112" s="123"/>
      <c r="Q112" s="118">
        <f>SUM(Q109:Q111)</f>
        <v>0</v>
      </c>
      <c r="R112" s="106" t="str">
        <f>+IF(P112&lt;=$C$112,"OK","NO OK")</f>
        <v>OK</v>
      </c>
      <c r="S112" s="123"/>
      <c r="T112" s="118">
        <f>SUM(T109:T111)</f>
        <v>0</v>
      </c>
      <c r="U112" s="106" t="str">
        <f>+IF(S112&lt;=$C$112,"OK","NO OK")</f>
        <v>OK</v>
      </c>
      <c r="V112" s="123"/>
      <c r="W112" s="118">
        <f>SUM(W109:W111)</f>
        <v>0</v>
      </c>
      <c r="X112" s="106" t="str">
        <f>+IF(V112&lt;=$C$112,"OK","NO OK")</f>
        <v>OK</v>
      </c>
      <c r="Y112" s="7"/>
    </row>
    <row r="113" spans="1:25" x14ac:dyDescent="0.3">
      <c r="A113" s="106"/>
      <c r="B113" s="126" t="s">
        <v>39</v>
      </c>
      <c r="C113" s="127">
        <v>0.19</v>
      </c>
      <c r="D113" s="106"/>
      <c r="E113" s="109"/>
      <c r="F113" s="109">
        <f>ROUNDUP(F108*C110*C113,0)</f>
        <v>0</v>
      </c>
      <c r="G113" s="123"/>
      <c r="H113" s="109">
        <f>ROUND(H108*G110*G113,0)</f>
        <v>0</v>
      </c>
      <c r="I113" s="106"/>
      <c r="J113" s="123"/>
      <c r="K113" s="109">
        <f>ROUND(K108*J110*J113,0)</f>
        <v>0</v>
      </c>
      <c r="L113" s="106"/>
      <c r="M113" s="123"/>
      <c r="N113" s="109">
        <f>ROUND(N108*M110*M113,0)</f>
        <v>0</v>
      </c>
      <c r="O113" s="106"/>
      <c r="P113" s="123"/>
      <c r="Q113" s="109">
        <f>ROUND(Q108*P110*P113,0)</f>
        <v>0</v>
      </c>
      <c r="R113" s="106"/>
      <c r="S113" s="123"/>
      <c r="T113" s="109">
        <f>ROUND(T108*S110*S113,0)</f>
        <v>0</v>
      </c>
      <c r="U113" s="106"/>
      <c r="V113" s="123"/>
      <c r="W113" s="109">
        <f>ROUND(W108*V110*V113,0)</f>
        <v>0</v>
      </c>
      <c r="X113" s="106"/>
      <c r="Y113" s="7"/>
    </row>
    <row r="114" spans="1:25" x14ac:dyDescent="0.3">
      <c r="A114" s="106"/>
      <c r="B114" s="128" t="s">
        <v>135</v>
      </c>
      <c r="C114" s="106"/>
      <c r="D114" s="39"/>
      <c r="E114" s="109"/>
      <c r="F114" s="118">
        <f>F108+F112+F113</f>
        <v>0</v>
      </c>
      <c r="G114" s="129"/>
      <c r="I114" s="106"/>
      <c r="J114" s="129"/>
      <c r="L114" s="106"/>
      <c r="M114" s="129"/>
      <c r="O114" s="106"/>
      <c r="P114" s="129"/>
      <c r="R114" s="106"/>
      <c r="S114" s="129"/>
      <c r="U114" s="106"/>
      <c r="V114" s="129"/>
      <c r="X114" s="106"/>
      <c r="Y114" s="7"/>
    </row>
    <row r="115" spans="1:25" x14ac:dyDescent="0.3">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7"/>
    </row>
    <row r="116" spans="1:25" ht="14.4" x14ac:dyDescent="0.3">
      <c r="A116" s="106"/>
      <c r="B116" s="130" t="s">
        <v>127</v>
      </c>
      <c r="C116" s="106"/>
      <c r="D116" s="106"/>
      <c r="E116" s="106"/>
      <c r="F116" s="106"/>
      <c r="G116" s="106"/>
      <c r="H116" s="104">
        <f>H108+H112+H113</f>
        <v>0</v>
      </c>
      <c r="I116" s="103" t="str">
        <f>+IF(H116&lt;=$F114,"OK","NO OK")</f>
        <v>OK</v>
      </c>
      <c r="J116" s="106"/>
      <c r="K116" s="104">
        <f>K108+K112+K113</f>
        <v>0</v>
      </c>
      <c r="L116" s="103" t="str">
        <f>+IF(K116&lt;=$F114,"OK","NO OK")</f>
        <v>OK</v>
      </c>
      <c r="M116" s="106"/>
      <c r="N116" s="104">
        <f>N108+N112+N113</f>
        <v>0</v>
      </c>
      <c r="O116" s="103" t="str">
        <f>+IF(N116&lt;=$F114,"OK","NO OK")</f>
        <v>OK</v>
      </c>
      <c r="P116" s="106"/>
      <c r="Q116" s="104">
        <f>Q108+Q112+Q113</f>
        <v>0</v>
      </c>
      <c r="R116" s="103" t="str">
        <f>+IF(Q116&lt;=$F114,"OK","NO OK")</f>
        <v>OK</v>
      </c>
      <c r="S116" s="106"/>
      <c r="T116" s="104">
        <f>T108+T112+T113</f>
        <v>0</v>
      </c>
      <c r="U116" s="103" t="str">
        <f>+IF(T116&lt;=$F114,"OK","NO OK")</f>
        <v>OK</v>
      </c>
      <c r="V116" s="106"/>
      <c r="W116" s="104">
        <f>W108+W112+W113</f>
        <v>0</v>
      </c>
      <c r="X116" s="103" t="str">
        <f>+IF(W116&lt;=$F114,"OK","NO OK")</f>
        <v>OK</v>
      </c>
      <c r="Y116" s="7"/>
    </row>
    <row r="117" spans="1:25" ht="14.4" x14ac:dyDescent="0.3">
      <c r="A117" s="106"/>
      <c r="B117" s="130" t="s">
        <v>128</v>
      </c>
      <c r="C117" s="106"/>
      <c r="D117" s="106"/>
      <c r="E117" s="106"/>
      <c r="F117" s="106"/>
      <c r="G117" s="106"/>
      <c r="H117" s="131" t="e">
        <f>+ROUND(H116/$F114,4)</f>
        <v>#DIV/0!</v>
      </c>
      <c r="I117" s="103" t="e">
        <f>+IF(H117&gt;=95%,"OK","NO OK")</f>
        <v>#DIV/0!</v>
      </c>
      <c r="J117" s="106"/>
      <c r="K117" s="131" t="e">
        <f>+ROUND(K116/$F114,4)</f>
        <v>#DIV/0!</v>
      </c>
      <c r="L117" s="103" t="e">
        <f>+IF(K117&gt;=95%,"OK","NO OK")</f>
        <v>#DIV/0!</v>
      </c>
      <c r="M117" s="106"/>
      <c r="N117" s="131" t="e">
        <f>+ROUND(N116/$F114,4)</f>
        <v>#DIV/0!</v>
      </c>
      <c r="O117" s="103" t="e">
        <f>+IF(N117&gt;=95%,"OK","NO OK")</f>
        <v>#DIV/0!</v>
      </c>
      <c r="P117" s="106"/>
      <c r="Q117" s="131" t="e">
        <f>+ROUND(Q116/$F114,4)</f>
        <v>#DIV/0!</v>
      </c>
      <c r="R117" s="103" t="e">
        <f>+IF(Q117&gt;=95%,"OK","NO OK")</f>
        <v>#DIV/0!</v>
      </c>
      <c r="S117" s="106"/>
      <c r="T117" s="131" t="e">
        <f>+ROUND(T116/$F114,4)</f>
        <v>#DIV/0!</v>
      </c>
      <c r="U117" s="103" t="e">
        <f>+IF(T117&gt;=95%,"OK","NO OK")</f>
        <v>#DIV/0!</v>
      </c>
      <c r="V117" s="106"/>
      <c r="W117" s="131" t="e">
        <f>+ROUND(W116/$F114,4)</f>
        <v>#DIV/0!</v>
      </c>
      <c r="X117" s="103" t="e">
        <f>+IF(W117&gt;=95%,"OK","NO OK")</f>
        <v>#DIV/0!</v>
      </c>
      <c r="Y117" s="7"/>
    </row>
    <row r="118" spans="1:25" x14ac:dyDescent="0.3">
      <c r="A118" s="106"/>
      <c r="B118" s="130" t="s">
        <v>129</v>
      </c>
      <c r="C118" s="106"/>
      <c r="D118" s="106"/>
      <c r="E118" s="106"/>
      <c r="F118" s="106"/>
      <c r="G118" s="106"/>
      <c r="H118" s="118">
        <v>0</v>
      </c>
      <c r="I118" s="106"/>
      <c r="J118" s="106"/>
      <c r="K118" s="118">
        <v>0</v>
      </c>
      <c r="L118" s="106"/>
      <c r="M118" s="106"/>
      <c r="N118" s="118">
        <v>0</v>
      </c>
      <c r="O118" s="106"/>
      <c r="P118" s="106"/>
      <c r="Q118" s="118">
        <v>0</v>
      </c>
      <c r="R118" s="106"/>
      <c r="S118" s="106"/>
      <c r="T118" s="118">
        <v>0</v>
      </c>
      <c r="U118" s="106"/>
      <c r="V118" s="106"/>
      <c r="W118" s="118">
        <v>0</v>
      </c>
      <c r="X118" s="106"/>
      <c r="Y118" s="7"/>
    </row>
    <row r="119" spans="1:25" x14ac:dyDescent="0.3">
      <c r="A119" s="106"/>
      <c r="B119" s="130" t="s">
        <v>130</v>
      </c>
      <c r="C119" s="106"/>
      <c r="D119" s="106"/>
      <c r="E119" s="106"/>
      <c r="F119" s="106"/>
      <c r="G119" s="106"/>
      <c r="H119" s="118">
        <f>+ABS(H116-H118)</f>
        <v>0</v>
      </c>
      <c r="I119" s="106"/>
      <c r="J119" s="106"/>
      <c r="K119" s="118">
        <f>+ABS(K116-K118)</f>
        <v>0</v>
      </c>
      <c r="L119" s="106"/>
      <c r="M119" s="106"/>
      <c r="N119" s="118">
        <f>+ABS(N116-N118)</f>
        <v>0</v>
      </c>
      <c r="O119" s="106"/>
      <c r="P119" s="106"/>
      <c r="Q119" s="118">
        <f>+ABS(Q116-Q118)</f>
        <v>0</v>
      </c>
      <c r="R119" s="106"/>
      <c r="S119" s="106"/>
      <c r="T119" s="118">
        <f>+ABS(T116-T118)</f>
        <v>0</v>
      </c>
      <c r="U119" s="106"/>
      <c r="V119" s="106"/>
      <c r="W119" s="118">
        <f>+ABS(W116-W118)</f>
        <v>0</v>
      </c>
      <c r="X119" s="106"/>
      <c r="Y119" s="7"/>
    </row>
    <row r="120" spans="1:25" ht="14.4" x14ac:dyDescent="0.3">
      <c r="A120" s="106"/>
      <c r="B120" s="130" t="s">
        <v>131</v>
      </c>
      <c r="C120" s="106"/>
      <c r="D120" s="106"/>
      <c r="E120" s="106"/>
      <c r="F120" s="106"/>
      <c r="G120" s="106"/>
      <c r="H120" s="179" t="e">
        <f>+H119/H118</f>
        <v>#DIV/0!</v>
      </c>
      <c r="I120" s="105" t="e">
        <f>+IF(H120&gt;0.1%,"NO OK","OK")</f>
        <v>#DIV/0!</v>
      </c>
      <c r="J120" s="106"/>
      <c r="K120" s="179" t="e">
        <f>+K119/K118</f>
        <v>#DIV/0!</v>
      </c>
      <c r="L120" s="105" t="e">
        <f>+IF(K120&gt;0.1%,"NO OK","OK")</f>
        <v>#DIV/0!</v>
      </c>
      <c r="M120" s="106"/>
      <c r="N120" s="179" t="e">
        <f>+N119/N118</f>
        <v>#DIV/0!</v>
      </c>
      <c r="O120" s="105" t="e">
        <f>+IF(N120&gt;0.1%,"NO OK","OK")</f>
        <v>#DIV/0!</v>
      </c>
      <c r="P120" s="106"/>
      <c r="Q120" s="179" t="e">
        <f>+Q119/Q118</f>
        <v>#DIV/0!</v>
      </c>
      <c r="R120" s="105" t="e">
        <f>+IF(Q120&gt;0.1%,"NO OK","OK")</f>
        <v>#DIV/0!</v>
      </c>
      <c r="S120" s="106"/>
      <c r="T120" s="179" t="e">
        <f>+T119/T118</f>
        <v>#DIV/0!</v>
      </c>
      <c r="U120" s="105" t="e">
        <f>+IF(T120&gt;0.1%,"NO OK","OK")</f>
        <v>#DIV/0!</v>
      </c>
      <c r="V120" s="106"/>
      <c r="W120" s="179" t="e">
        <f>+W119/W118</f>
        <v>#DIV/0!</v>
      </c>
      <c r="X120" s="105" t="e">
        <f>+IF(W120&gt;0.1%,"NO OK","OK")</f>
        <v>#DIV/0!</v>
      </c>
      <c r="Y120" s="7"/>
    </row>
    <row r="121" spans="1:25" ht="14.4" x14ac:dyDescent="0.3">
      <c r="A121" s="106"/>
      <c r="B121" s="130" t="s">
        <v>132</v>
      </c>
      <c r="C121" s="106"/>
      <c r="D121" s="106"/>
      <c r="E121" s="106"/>
      <c r="F121" s="106"/>
      <c r="G121" s="106"/>
      <c r="H121" s="106"/>
      <c r="I121" s="105" t="s">
        <v>89</v>
      </c>
      <c r="J121" s="106"/>
      <c r="K121" s="106"/>
      <c r="L121" s="105" t="s">
        <v>89</v>
      </c>
      <c r="M121" s="106"/>
      <c r="N121" s="106"/>
      <c r="O121" s="105" t="s">
        <v>89</v>
      </c>
      <c r="P121" s="106"/>
      <c r="Q121" s="106"/>
      <c r="R121" s="105" t="s">
        <v>89</v>
      </c>
      <c r="S121" s="106"/>
      <c r="T121" s="106"/>
      <c r="U121" s="105" t="s">
        <v>89</v>
      </c>
      <c r="V121" s="106"/>
      <c r="W121" s="106"/>
      <c r="X121" s="105" t="s">
        <v>89</v>
      </c>
      <c r="Y121" s="7"/>
    </row>
    <row r="122" spans="1:25" ht="14.4" x14ac:dyDescent="0.3">
      <c r="A122" s="106"/>
      <c r="B122" s="130" t="s">
        <v>133</v>
      </c>
      <c r="C122" s="106"/>
      <c r="D122" s="106"/>
      <c r="E122" s="106"/>
      <c r="F122" s="106"/>
      <c r="G122" s="229" t="e">
        <f>+IF(I116="OK",IF(I117="OK",IF(I120="OK",IF(I121="OK",IF(I112="OK","SI","NO"),"NO"),"NO"),"NO"),"NO")</f>
        <v>#DIV/0!</v>
      </c>
      <c r="H122" s="230"/>
      <c r="I122" s="231"/>
      <c r="J122" s="229" t="e">
        <f>+IF(L116="OK",IF(L117="OK",IF(L120="OK",IF(L121="OK",IF(L112="OK","SI","NO"),"NO"),"NO"),"NO"),"NO")</f>
        <v>#DIV/0!</v>
      </c>
      <c r="K122" s="230"/>
      <c r="L122" s="231"/>
      <c r="M122" s="229" t="e">
        <f>+IF(O116="OK",IF(O117="OK",IF(O120="OK",IF(O121="OK",IF(O112="OK","SI","NO"),"NO"),"NO"),"NO"),"NO")</f>
        <v>#DIV/0!</v>
      </c>
      <c r="N122" s="230"/>
      <c r="O122" s="231"/>
      <c r="P122" s="229" t="e">
        <f>+IF(R116="OK",IF(R117="OK",IF(R120="OK",IF(R121="OK",IF(R112="OK","SI","NO"),"NO"),"NO"),"NO"),"NO")</f>
        <v>#DIV/0!</v>
      </c>
      <c r="Q122" s="230"/>
      <c r="R122" s="231"/>
      <c r="S122" s="229" t="e">
        <f>+IF(U116="OK",IF(U117="OK",IF(U120="OK",IF(U121="OK",IF(U112="OK","SI","NO"),"NO"),"NO"),"NO"),"NO")</f>
        <v>#DIV/0!</v>
      </c>
      <c r="T122" s="230"/>
      <c r="U122" s="231"/>
      <c r="V122" s="229" t="e">
        <f>+IF(X116="OK",IF(X117="OK",IF(X120="OK",IF(X121="OK",IF(X112="OK","SI","NO"),"NO"),"NO"),"NO"),"NO")</f>
        <v>#DIV/0!</v>
      </c>
      <c r="W122" s="230"/>
      <c r="X122" s="231"/>
      <c r="Y122" s="7"/>
    </row>
    <row r="123" spans="1:25" x14ac:dyDescent="0.3">
      <c r="Y123" s="7"/>
    </row>
    <row r="124" spans="1:25" ht="15.6" x14ac:dyDescent="0.3">
      <c r="B124" s="83" t="s">
        <v>113</v>
      </c>
      <c r="G124" s="83"/>
      <c r="H124" s="91"/>
      <c r="I124" s="91"/>
      <c r="J124" s="83"/>
      <c r="K124" s="91"/>
      <c r="L124" s="91"/>
      <c r="M124" s="83"/>
      <c r="N124" s="91"/>
      <c r="O124" s="91"/>
      <c r="P124" s="83"/>
      <c r="Q124" s="91"/>
      <c r="R124" s="91"/>
      <c r="S124" s="83"/>
      <c r="T124" s="91"/>
      <c r="U124" s="91"/>
      <c r="V124" s="83"/>
      <c r="W124" s="91"/>
      <c r="X124" s="91"/>
      <c r="Y124" s="7"/>
    </row>
    <row r="125" spans="1:25" ht="13.8" x14ac:dyDescent="0.3">
      <c r="G125" s="90"/>
      <c r="H125" s="91"/>
      <c r="I125" s="91"/>
      <c r="J125" s="90"/>
      <c r="K125" s="91"/>
      <c r="L125" s="91"/>
      <c r="M125" s="90"/>
      <c r="N125" s="91"/>
      <c r="O125" s="91"/>
      <c r="P125" s="90"/>
      <c r="Q125" s="91"/>
      <c r="R125" s="91"/>
      <c r="S125" s="90"/>
      <c r="T125" s="91"/>
      <c r="U125" s="91"/>
      <c r="V125" s="90"/>
      <c r="W125" s="91"/>
      <c r="X125" s="91"/>
    </row>
    <row r="126" spans="1:25" ht="13.8" x14ac:dyDescent="0.3">
      <c r="G126" s="90"/>
      <c r="H126" s="91"/>
      <c r="I126" s="91"/>
      <c r="J126" s="90"/>
      <c r="K126" s="91"/>
      <c r="L126" s="91"/>
      <c r="M126" s="90"/>
      <c r="N126" s="91"/>
      <c r="O126" s="91"/>
      <c r="P126" s="90"/>
      <c r="Q126" s="91"/>
      <c r="R126" s="91"/>
      <c r="S126" s="90"/>
      <c r="T126" s="91"/>
      <c r="U126" s="91"/>
      <c r="V126" s="90"/>
      <c r="W126" s="91"/>
      <c r="X126" s="91"/>
    </row>
    <row r="127" spans="1:25" ht="13.8" x14ac:dyDescent="0.3">
      <c r="G127" s="90"/>
      <c r="H127" s="91"/>
      <c r="I127" s="91"/>
      <c r="J127" s="90"/>
      <c r="K127" s="91"/>
      <c r="L127" s="91"/>
      <c r="M127" s="90"/>
      <c r="N127" s="91"/>
      <c r="O127" s="91"/>
      <c r="P127" s="90"/>
      <c r="Q127" s="91"/>
      <c r="R127" s="91"/>
      <c r="S127" s="90"/>
      <c r="T127" s="91"/>
      <c r="U127" s="91"/>
      <c r="V127" s="90"/>
      <c r="W127" s="91"/>
      <c r="X127" s="91"/>
    </row>
    <row r="128" spans="1:25" ht="15.6" x14ac:dyDescent="0.3">
      <c r="B128" s="93" t="s">
        <v>114</v>
      </c>
      <c r="C128" s="93"/>
      <c r="G128" s="93"/>
      <c r="H128" s="91"/>
      <c r="I128" s="93"/>
      <c r="J128" s="93"/>
      <c r="K128" s="91"/>
      <c r="L128" s="93"/>
      <c r="M128" s="93"/>
      <c r="N128" s="91"/>
      <c r="O128" s="93"/>
      <c r="P128" s="93"/>
      <c r="Q128" s="91"/>
      <c r="R128" s="93"/>
      <c r="S128" s="93"/>
      <c r="T128" s="91"/>
      <c r="U128" s="93"/>
      <c r="V128" s="93"/>
      <c r="W128" s="91"/>
      <c r="X128" s="93"/>
    </row>
    <row r="129" spans="2:24" ht="15.6" x14ac:dyDescent="0.3">
      <c r="B129" s="94" t="s">
        <v>153</v>
      </c>
      <c r="C129" s="94"/>
      <c r="G129" s="94"/>
      <c r="H129" s="91"/>
      <c r="I129" s="94"/>
      <c r="J129" s="94"/>
      <c r="K129" s="91"/>
      <c r="L129" s="94"/>
      <c r="M129" s="94"/>
      <c r="N129" s="91"/>
      <c r="O129" s="94"/>
      <c r="P129" s="94"/>
      <c r="Q129" s="91"/>
      <c r="R129" s="94"/>
      <c r="S129" s="94"/>
      <c r="T129" s="91"/>
      <c r="U129" s="94"/>
      <c r="V129" s="94"/>
      <c r="W129" s="91"/>
      <c r="X129" s="94"/>
    </row>
    <row r="130" spans="2:24" ht="15.6" x14ac:dyDescent="0.3">
      <c r="B130" s="94"/>
      <c r="G130" s="94"/>
      <c r="H130" s="91"/>
      <c r="I130" s="91"/>
      <c r="J130" s="94"/>
      <c r="K130" s="91"/>
      <c r="L130" s="91"/>
      <c r="M130" s="94"/>
      <c r="N130" s="91"/>
      <c r="O130" s="91"/>
      <c r="P130" s="94"/>
      <c r="Q130" s="91"/>
      <c r="R130" s="91"/>
      <c r="S130" s="94"/>
      <c r="T130" s="91"/>
      <c r="U130" s="91"/>
      <c r="V130" s="94"/>
      <c r="W130" s="91"/>
      <c r="X130" s="91"/>
    </row>
    <row r="131" spans="2:24" ht="15.6" x14ac:dyDescent="0.3">
      <c r="B131" s="94"/>
      <c r="G131" s="94"/>
      <c r="H131" s="95"/>
      <c r="I131" s="95"/>
      <c r="J131" s="94"/>
      <c r="K131" s="95"/>
      <c r="L131" s="95"/>
      <c r="M131" s="94"/>
      <c r="N131" s="95"/>
      <c r="O131" s="95"/>
      <c r="P131" s="94"/>
      <c r="Q131" s="95"/>
      <c r="R131" s="95"/>
      <c r="S131" s="94"/>
      <c r="T131" s="95"/>
      <c r="U131" s="95"/>
      <c r="V131" s="94"/>
      <c r="W131" s="95"/>
      <c r="X131" s="95"/>
    </row>
    <row r="132" spans="2:24" ht="15.6" x14ac:dyDescent="0.3">
      <c r="B132" s="94"/>
      <c r="G132" s="94"/>
      <c r="H132" s="95"/>
      <c r="I132" s="95"/>
      <c r="J132" s="94"/>
      <c r="K132" s="95"/>
      <c r="L132" s="95"/>
      <c r="M132" s="94"/>
      <c r="N132" s="95"/>
      <c r="O132" s="95"/>
      <c r="P132" s="94"/>
      <c r="Q132" s="95"/>
      <c r="R132" s="95"/>
      <c r="S132" s="94"/>
      <c r="T132" s="95"/>
      <c r="U132" s="95"/>
      <c r="V132" s="94"/>
      <c r="W132" s="95"/>
      <c r="X132" s="95"/>
    </row>
    <row r="133" spans="2:24" ht="15.6" x14ac:dyDescent="0.3">
      <c r="B133" s="93" t="s">
        <v>115</v>
      </c>
      <c r="C133" s="93"/>
      <c r="G133" s="93"/>
      <c r="H133" s="93"/>
      <c r="I133" s="93"/>
      <c r="J133" s="93"/>
      <c r="K133" s="93"/>
      <c r="L133" s="93"/>
      <c r="M133" s="93"/>
      <c r="N133" s="93"/>
      <c r="O133" s="93"/>
      <c r="P133" s="93"/>
      <c r="Q133" s="93"/>
      <c r="R133" s="93"/>
      <c r="S133" s="93"/>
      <c r="T133" s="93"/>
      <c r="U133" s="93"/>
      <c r="V133" s="93"/>
      <c r="W133" s="93"/>
      <c r="X133" s="93"/>
    </row>
    <row r="134" spans="2:24" ht="15.6" x14ac:dyDescent="0.3">
      <c r="B134" s="94" t="s">
        <v>116</v>
      </c>
      <c r="C134" s="94"/>
      <c r="G134" s="94"/>
      <c r="H134" s="95"/>
      <c r="I134" s="95"/>
      <c r="J134" s="94"/>
      <c r="K134" s="95"/>
      <c r="L134" s="95"/>
      <c r="M134" s="94"/>
      <c r="N134" s="95"/>
      <c r="O134" s="95"/>
      <c r="P134" s="94"/>
      <c r="Q134" s="95"/>
      <c r="R134" s="95"/>
      <c r="S134" s="94"/>
      <c r="T134" s="95"/>
      <c r="U134" s="95"/>
      <c r="V134" s="94"/>
      <c r="W134" s="95"/>
      <c r="X134" s="95"/>
    </row>
    <row r="135" spans="2:24" ht="15.6" x14ac:dyDescent="0.3">
      <c r="B135" s="94" t="s">
        <v>117</v>
      </c>
      <c r="G135" s="94"/>
      <c r="H135" s="95"/>
      <c r="I135" s="95"/>
      <c r="J135" s="94"/>
      <c r="K135" s="95"/>
      <c r="L135" s="95"/>
      <c r="M135" s="94"/>
      <c r="N135" s="95"/>
      <c r="O135" s="95"/>
      <c r="P135" s="94"/>
      <c r="Q135" s="95"/>
      <c r="R135" s="95"/>
      <c r="S135" s="94"/>
      <c r="T135" s="95"/>
      <c r="U135" s="95"/>
      <c r="V135" s="94"/>
      <c r="W135" s="95"/>
      <c r="X135" s="95"/>
    </row>
  </sheetData>
  <mergeCells count="35">
    <mergeCell ref="V3:X4"/>
    <mergeCell ref="V5:X5"/>
    <mergeCell ref="V6:V7"/>
    <mergeCell ref="W6:W7"/>
    <mergeCell ref="V122:X122"/>
    <mergeCell ref="S3:U4"/>
    <mergeCell ref="S5:U5"/>
    <mergeCell ref="S6:S7"/>
    <mergeCell ref="T6:T7"/>
    <mergeCell ref="S122:U122"/>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 I107 I11 I13 I15 I17 I19 I21 I23 I25 I27 I29 I31 I33 I35 I37 I39 I41 I43 I45 I47 I49 I51 I53 I55 I57 I59 I61 I63 I65 I67 I69 I71 I73 I75 I77 I79 I81 I83 I85 I87 I89 I91 I93 I95 I97 I99 I101 I103 I105">
    <cfRule type="containsText" dxfId="44" priority="170" operator="containsText" text="NO OK">
      <formula>NOT(ISERROR(SEARCH("NO OK",I9)))</formula>
    </cfRule>
  </conditionalFormatting>
  <conditionalFormatting sqref="I120">
    <cfRule type="containsText" dxfId="43" priority="169" operator="containsText" text="NO OK">
      <formula>NOT(ISERROR(SEARCH("NO OK",I120)))</formula>
    </cfRule>
  </conditionalFormatting>
  <conditionalFormatting sqref="I116:I117">
    <cfRule type="containsText" dxfId="42" priority="168" operator="containsText" text="NO OK">
      <formula>NOT(ISERROR(SEARCH("NO OK",I116)))</formula>
    </cfRule>
  </conditionalFormatting>
  <conditionalFormatting sqref="I121">
    <cfRule type="containsText" dxfId="41" priority="167" operator="containsText" text="NO OK">
      <formula>NOT(ISERROR(SEARCH("NO OK",I121)))</formula>
    </cfRule>
  </conditionalFormatting>
  <conditionalFormatting sqref="I112">
    <cfRule type="cellIs" dxfId="40" priority="159" operator="equal">
      <formula>"NO OK"</formula>
    </cfRule>
  </conditionalFormatting>
  <conditionalFormatting sqref="G122">
    <cfRule type="containsText" dxfId="39"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38" priority="84" operator="containsText" text="NO OK">
      <formula>NOT(ISERROR(SEARCH("NO OK",L9)))</formula>
    </cfRule>
  </conditionalFormatting>
  <conditionalFormatting sqref="L120">
    <cfRule type="containsText" dxfId="37" priority="83" operator="containsText" text="NO OK">
      <formula>NOT(ISERROR(SEARCH("NO OK",L120)))</formula>
    </cfRule>
  </conditionalFormatting>
  <conditionalFormatting sqref="L116:L117">
    <cfRule type="containsText" dxfId="36" priority="82" operator="containsText" text="NO OK">
      <formula>NOT(ISERROR(SEARCH("NO OK",L116)))</formula>
    </cfRule>
  </conditionalFormatting>
  <conditionalFormatting sqref="L121">
    <cfRule type="containsText" dxfId="35" priority="81" operator="containsText" text="NO OK">
      <formula>NOT(ISERROR(SEARCH("NO OK",L121)))</formula>
    </cfRule>
  </conditionalFormatting>
  <conditionalFormatting sqref="L112">
    <cfRule type="cellIs" dxfId="34" priority="80" operator="equal">
      <formula>"NO OK"</formula>
    </cfRule>
  </conditionalFormatting>
  <conditionalFormatting sqref="J122">
    <cfRule type="containsText" dxfId="33"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2" priority="69" operator="containsText" text="NO OK">
      <formula>NOT(ISERROR(SEARCH("NO OK",O9)))</formula>
    </cfRule>
  </conditionalFormatting>
  <conditionalFormatting sqref="O120">
    <cfRule type="containsText" dxfId="31" priority="68" operator="containsText" text="NO OK">
      <formula>NOT(ISERROR(SEARCH("NO OK",O120)))</formula>
    </cfRule>
  </conditionalFormatting>
  <conditionalFormatting sqref="O116:O117">
    <cfRule type="containsText" dxfId="30" priority="67" operator="containsText" text="NO OK">
      <formula>NOT(ISERROR(SEARCH("NO OK",O116)))</formula>
    </cfRule>
  </conditionalFormatting>
  <conditionalFormatting sqref="O121">
    <cfRule type="containsText" dxfId="29" priority="66" operator="containsText" text="NO OK">
      <formula>NOT(ISERROR(SEARCH("NO OK",O121)))</formula>
    </cfRule>
  </conditionalFormatting>
  <conditionalFormatting sqref="O112">
    <cfRule type="cellIs" dxfId="28" priority="65" operator="equal">
      <formula>"NO OK"</formula>
    </cfRule>
  </conditionalFormatting>
  <conditionalFormatting sqref="M122">
    <cfRule type="containsText" dxfId="27"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6" priority="54" operator="containsText" text="NO OK">
      <formula>NOT(ISERROR(SEARCH("NO OK",R9)))</formula>
    </cfRule>
  </conditionalFormatting>
  <conditionalFormatting sqref="R120">
    <cfRule type="containsText" dxfId="25" priority="53" operator="containsText" text="NO OK">
      <formula>NOT(ISERROR(SEARCH("NO OK",R120)))</formula>
    </cfRule>
  </conditionalFormatting>
  <conditionalFormatting sqref="R116:R117">
    <cfRule type="containsText" dxfId="24" priority="52" operator="containsText" text="NO OK">
      <formula>NOT(ISERROR(SEARCH("NO OK",R116)))</formula>
    </cfRule>
  </conditionalFormatting>
  <conditionalFormatting sqref="R121">
    <cfRule type="containsText" dxfId="23" priority="51" operator="containsText" text="NO OK">
      <formula>NOT(ISERROR(SEARCH("NO OK",R121)))</formula>
    </cfRule>
  </conditionalFormatting>
  <conditionalFormatting sqref="R112">
    <cfRule type="cellIs" dxfId="22" priority="50" operator="equal">
      <formula>"NO OK"</formula>
    </cfRule>
  </conditionalFormatting>
  <conditionalFormatting sqref="P122">
    <cfRule type="containsText" dxfId="21" priority="49" operator="containsText" text="NO">
      <formula>NOT(ISERROR(SEARCH("NO",P122)))</formula>
    </cfRule>
  </conditionalFormatting>
  <conditionalFormatting sqref="G122:R122">
    <cfRule type="containsText" dxfId="20"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19" priority="38" operator="containsText" text="NO OK">
      <formula>NOT(ISERROR(SEARCH("NO OK",U9)))</formula>
    </cfRule>
  </conditionalFormatting>
  <conditionalFormatting sqref="U120">
    <cfRule type="containsText" dxfId="18" priority="37" operator="containsText" text="NO OK">
      <formula>NOT(ISERROR(SEARCH("NO OK",U120)))</formula>
    </cfRule>
  </conditionalFormatting>
  <conditionalFormatting sqref="U116:U117">
    <cfRule type="containsText" dxfId="17" priority="36" operator="containsText" text="NO OK">
      <formula>NOT(ISERROR(SEARCH("NO OK",U116)))</formula>
    </cfRule>
  </conditionalFormatting>
  <conditionalFormatting sqref="U121">
    <cfRule type="containsText" dxfId="16" priority="35" operator="containsText" text="NO OK">
      <formula>NOT(ISERROR(SEARCH("NO OK",U121)))</formula>
    </cfRule>
  </conditionalFormatting>
  <conditionalFormatting sqref="U112">
    <cfRule type="cellIs" dxfId="15" priority="34" operator="equal">
      <formula>"NO OK"</formula>
    </cfRule>
  </conditionalFormatting>
  <conditionalFormatting sqref="S122">
    <cfRule type="containsText" dxfId="14" priority="33" operator="containsText" text="NO">
      <formula>NOT(ISERROR(SEARCH("NO",S122)))</formula>
    </cfRule>
  </conditionalFormatting>
  <conditionalFormatting sqref="S122:U122">
    <cfRule type="containsText" dxfId="13"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2" priority="22" operator="containsText" text="NO OK">
      <formula>NOT(ISERROR(SEARCH("NO OK",X9)))</formula>
    </cfRule>
  </conditionalFormatting>
  <conditionalFormatting sqref="X120">
    <cfRule type="containsText" dxfId="11" priority="21" operator="containsText" text="NO OK">
      <formula>NOT(ISERROR(SEARCH("NO OK",X120)))</formula>
    </cfRule>
  </conditionalFormatting>
  <conditionalFormatting sqref="X116:X117">
    <cfRule type="containsText" dxfId="10" priority="20" operator="containsText" text="NO OK">
      <formula>NOT(ISERROR(SEARCH("NO OK",X116)))</formula>
    </cfRule>
  </conditionalFormatting>
  <conditionalFormatting sqref="X121">
    <cfRule type="containsText" dxfId="9" priority="19" operator="containsText" text="NO OK">
      <formula>NOT(ISERROR(SEARCH("NO OK",X121)))</formula>
    </cfRule>
  </conditionalFormatting>
  <conditionalFormatting sqref="X112">
    <cfRule type="cellIs" dxfId="8" priority="18" operator="equal">
      <formula>"NO OK"</formula>
    </cfRule>
  </conditionalFormatting>
  <conditionalFormatting sqref="V122">
    <cfRule type="containsText" dxfId="7" priority="17" operator="containsText" text="NO">
      <formula>NOT(ISERROR(SEARCH("NO",V122)))</formula>
    </cfRule>
  </conditionalFormatting>
  <conditionalFormatting sqref="V122:X122">
    <cfRule type="containsText" dxfId="6"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5"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4"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2"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1"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0"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85"/>
  <sheetViews>
    <sheetView topLeftCell="A43" workbookViewId="0">
      <selection activeCell="A3" sqref="A3:F4"/>
    </sheetView>
  </sheetViews>
  <sheetFormatPr baseColWidth="10" defaultColWidth="15" defaultRowHeight="13.2" x14ac:dyDescent="0.3"/>
  <cols>
    <col min="1" max="1" width="7.5546875" style="1" customWidth="1"/>
    <col min="2" max="2" width="52.109375" style="1" customWidth="1"/>
    <col min="3" max="4" width="8.6640625" style="1" customWidth="1"/>
    <col min="5" max="5" width="12.6640625" style="1" customWidth="1"/>
    <col min="6" max="6" width="15.6640625" style="1" customWidth="1"/>
    <col min="7" max="7" width="15" style="1"/>
    <col min="8" max="8" width="15.33203125" style="1" bestFit="1" customWidth="1"/>
    <col min="9" max="10" width="15" style="1"/>
    <col min="11" max="11" width="16.6640625" style="1" bestFit="1" customWidth="1"/>
    <col min="12" max="16384" width="15" style="1"/>
  </cols>
  <sheetData>
    <row r="1" spans="1:6" x14ac:dyDescent="0.3">
      <c r="A1" s="232" t="s">
        <v>85</v>
      </c>
      <c r="B1" s="232"/>
      <c r="C1" s="232"/>
      <c r="D1" s="232"/>
      <c r="E1" s="232"/>
      <c r="F1" s="232"/>
    </row>
    <row r="2" spans="1:6" x14ac:dyDescent="0.3">
      <c r="A2" s="232"/>
      <c r="B2" s="232"/>
      <c r="C2" s="232"/>
      <c r="D2" s="232"/>
      <c r="E2" s="232"/>
      <c r="F2" s="232"/>
    </row>
    <row r="3" spans="1:6" ht="18" customHeight="1" x14ac:dyDescent="0.3">
      <c r="A3" s="233" t="s">
        <v>63</v>
      </c>
      <c r="B3" s="233"/>
      <c r="C3" s="233"/>
      <c r="D3" s="233"/>
      <c r="E3" s="233"/>
      <c r="F3" s="233"/>
    </row>
    <row r="4" spans="1:6" ht="59.25" customHeight="1" x14ac:dyDescent="0.3">
      <c r="A4" s="233"/>
      <c r="B4" s="233"/>
      <c r="C4" s="233"/>
      <c r="D4" s="233"/>
      <c r="E4" s="233"/>
      <c r="F4" s="233"/>
    </row>
    <row r="5" spans="1:6" x14ac:dyDescent="0.3">
      <c r="A5" s="233"/>
      <c r="B5" s="233"/>
      <c r="C5" s="233"/>
      <c r="D5" s="233"/>
      <c r="E5" s="233"/>
      <c r="F5" s="233"/>
    </row>
    <row r="6" spans="1:6" ht="15" customHeight="1" x14ac:dyDescent="0.3">
      <c r="A6" s="234" t="s">
        <v>88</v>
      </c>
      <c r="B6" s="234"/>
      <c r="C6" s="234"/>
      <c r="D6" s="234"/>
      <c r="E6" s="234"/>
      <c r="F6" s="234"/>
    </row>
    <row r="7" spans="1:6" x14ac:dyDescent="0.3">
      <c r="A7" s="13" t="s">
        <v>0</v>
      </c>
      <c r="B7" s="13" t="s">
        <v>66</v>
      </c>
      <c r="C7" s="13" t="s">
        <v>4</v>
      </c>
      <c r="D7" s="13" t="s">
        <v>1</v>
      </c>
      <c r="E7" s="13" t="s">
        <v>64</v>
      </c>
      <c r="F7" s="13" t="s">
        <v>65</v>
      </c>
    </row>
    <row r="8" spans="1:6" x14ac:dyDescent="0.3">
      <c r="A8" s="13">
        <v>1</v>
      </c>
      <c r="B8" s="2" t="s">
        <v>50</v>
      </c>
      <c r="C8" s="13"/>
      <c r="D8" s="13"/>
      <c r="E8" s="13"/>
      <c r="F8" s="13"/>
    </row>
    <row r="9" spans="1:6" ht="52.8" x14ac:dyDescent="0.3">
      <c r="A9" s="14">
        <v>1.01</v>
      </c>
      <c r="B9" s="15" t="s">
        <v>45</v>
      </c>
      <c r="C9" s="14" t="s">
        <v>2</v>
      </c>
      <c r="D9" s="14">
        <v>4</v>
      </c>
      <c r="E9" s="16"/>
      <c r="F9" s="16"/>
    </row>
    <row r="10" spans="1:6" ht="52.8" x14ac:dyDescent="0.3">
      <c r="A10" s="14">
        <v>1.02</v>
      </c>
      <c r="B10" s="15" t="s">
        <v>46</v>
      </c>
      <c r="C10" s="14" t="s">
        <v>2</v>
      </c>
      <c r="D10" s="14">
        <v>4</v>
      </c>
      <c r="E10" s="16"/>
      <c r="F10" s="16"/>
    </row>
    <row r="11" spans="1:6" ht="79.2" x14ac:dyDescent="0.3">
      <c r="A11" s="14">
        <v>1.03</v>
      </c>
      <c r="B11" s="15" t="s">
        <v>47</v>
      </c>
      <c r="C11" s="14" t="s">
        <v>2</v>
      </c>
      <c r="D11" s="14">
        <v>4</v>
      </c>
      <c r="E11" s="16"/>
      <c r="F11" s="16"/>
    </row>
    <row r="12" spans="1:6" ht="79.2" x14ac:dyDescent="0.3">
      <c r="A12" s="14">
        <v>1.04</v>
      </c>
      <c r="B12" s="15" t="s">
        <v>6</v>
      </c>
      <c r="C12" s="14" t="s">
        <v>2</v>
      </c>
      <c r="D12" s="14">
        <v>1</v>
      </c>
      <c r="E12" s="16"/>
      <c r="F12" s="16"/>
    </row>
    <row r="13" spans="1:6" ht="92.4" x14ac:dyDescent="0.3">
      <c r="A13" s="14">
        <v>1.05</v>
      </c>
      <c r="B13" s="15" t="s">
        <v>20</v>
      </c>
      <c r="C13" s="14" t="s">
        <v>2</v>
      </c>
      <c r="D13" s="14">
        <v>40</v>
      </c>
      <c r="E13" s="16"/>
      <c r="F13" s="16"/>
    </row>
    <row r="14" spans="1:6" ht="105.6" x14ac:dyDescent="0.3">
      <c r="A14" s="14">
        <v>1.06</v>
      </c>
      <c r="B14" s="15" t="s">
        <v>67</v>
      </c>
      <c r="C14" s="14" t="s">
        <v>2</v>
      </c>
      <c r="D14" s="14">
        <v>43</v>
      </c>
      <c r="E14" s="16"/>
      <c r="F14" s="16"/>
    </row>
    <row r="15" spans="1:6" ht="26.4" x14ac:dyDescent="0.3">
      <c r="A15" s="14">
        <v>1.07</v>
      </c>
      <c r="B15" s="15" t="s">
        <v>44</v>
      </c>
      <c r="C15" s="14" t="s">
        <v>7</v>
      </c>
      <c r="D15" s="14">
        <v>80</v>
      </c>
      <c r="E15" s="16"/>
      <c r="F15" s="16"/>
    </row>
    <row r="16" spans="1:6" ht="26.4" x14ac:dyDescent="0.3">
      <c r="A16" s="14">
        <v>1.08</v>
      </c>
      <c r="B16" s="15" t="s">
        <v>21</v>
      </c>
      <c r="C16" s="14" t="s">
        <v>7</v>
      </c>
      <c r="D16" s="14">
        <v>80</v>
      </c>
      <c r="E16" s="16"/>
      <c r="F16" s="16"/>
    </row>
    <row r="17" spans="1:13" ht="79.2" x14ac:dyDescent="0.3">
      <c r="A17" s="14">
        <v>1.0900000000000001</v>
      </c>
      <c r="B17" s="15" t="s">
        <v>8</v>
      </c>
      <c r="C17" s="14" t="s">
        <v>2</v>
      </c>
      <c r="D17" s="14">
        <v>4</v>
      </c>
      <c r="E17" s="17"/>
      <c r="F17" s="16"/>
    </row>
    <row r="18" spans="1:13" ht="26.4" x14ac:dyDescent="0.3">
      <c r="A18" s="14">
        <v>1.1000000000000001</v>
      </c>
      <c r="B18" s="15" t="s">
        <v>48</v>
      </c>
      <c r="C18" s="14" t="s">
        <v>2</v>
      </c>
      <c r="D18" s="14">
        <v>4</v>
      </c>
      <c r="E18" s="16"/>
      <c r="F18" s="16"/>
    </row>
    <row r="19" spans="1:13" ht="52.8" x14ac:dyDescent="0.3">
      <c r="A19" s="14">
        <v>1.1100000000000001</v>
      </c>
      <c r="B19" s="15" t="s">
        <v>9</v>
      </c>
      <c r="C19" s="14" t="s">
        <v>2</v>
      </c>
      <c r="D19" s="14">
        <v>4</v>
      </c>
      <c r="E19" s="17"/>
      <c r="F19" s="16"/>
    </row>
    <row r="20" spans="1:13" ht="26.4" x14ac:dyDescent="0.3">
      <c r="A20" s="14">
        <v>1.1200000000000001</v>
      </c>
      <c r="B20" s="15" t="s">
        <v>49</v>
      </c>
      <c r="C20" s="14" t="s">
        <v>2</v>
      </c>
      <c r="D20" s="14">
        <v>4</v>
      </c>
      <c r="E20" s="16"/>
      <c r="F20" s="16"/>
    </row>
    <row r="21" spans="1:13" ht="26.4" x14ac:dyDescent="0.3">
      <c r="A21" s="14">
        <v>1.1299999999999999</v>
      </c>
      <c r="B21" s="15" t="s">
        <v>5</v>
      </c>
      <c r="C21" s="14" t="s">
        <v>7</v>
      </c>
      <c r="D21" s="14">
        <v>140</v>
      </c>
      <c r="E21" s="16"/>
      <c r="F21" s="16"/>
    </row>
    <row r="22" spans="1:13" ht="52.8" x14ac:dyDescent="0.3">
      <c r="A22" s="14">
        <v>1.1399999999999999</v>
      </c>
      <c r="B22" s="15" t="s">
        <v>10</v>
      </c>
      <c r="C22" s="14" t="s">
        <v>7</v>
      </c>
      <c r="D22" s="14">
        <v>90</v>
      </c>
      <c r="E22" s="16"/>
      <c r="F22" s="16"/>
    </row>
    <row r="23" spans="1:13" ht="26.4" x14ac:dyDescent="0.3">
      <c r="A23" s="14">
        <v>1.1499999999999999</v>
      </c>
      <c r="B23" s="15" t="s">
        <v>11</v>
      </c>
      <c r="C23" s="14" t="s">
        <v>2</v>
      </c>
      <c r="D23" s="14">
        <v>1</v>
      </c>
      <c r="E23" s="17"/>
      <c r="F23" s="16"/>
    </row>
    <row r="24" spans="1:13" x14ac:dyDescent="0.3">
      <c r="A24" s="14">
        <v>1.1599999999999999</v>
      </c>
      <c r="B24" s="15" t="s">
        <v>53</v>
      </c>
      <c r="C24" s="14" t="s">
        <v>12</v>
      </c>
      <c r="D24" s="14">
        <v>1</v>
      </c>
      <c r="E24" s="17"/>
      <c r="F24" s="16"/>
    </row>
    <row r="25" spans="1:13" ht="39.6" x14ac:dyDescent="0.3">
      <c r="A25" s="14">
        <v>1.17</v>
      </c>
      <c r="B25" s="18" t="s">
        <v>42</v>
      </c>
      <c r="C25" s="14" t="s">
        <v>2</v>
      </c>
      <c r="D25" s="14">
        <v>1</v>
      </c>
      <c r="E25" s="19"/>
      <c r="F25" s="16"/>
    </row>
    <row r="26" spans="1:13" ht="39.6" x14ac:dyDescent="0.3">
      <c r="A26" s="14">
        <v>1.18</v>
      </c>
      <c r="B26" s="15" t="s">
        <v>52</v>
      </c>
      <c r="C26" s="14" t="s">
        <v>2</v>
      </c>
      <c r="D26" s="14">
        <v>2</v>
      </c>
      <c r="E26" s="17"/>
      <c r="F26" s="16"/>
      <c r="I26" s="3">
        <f>2300000-E26</f>
        <v>2300000</v>
      </c>
      <c r="J26" s="4"/>
      <c r="K26" s="4"/>
      <c r="L26" s="4"/>
      <c r="M26" s="4"/>
    </row>
    <row r="27" spans="1:13" x14ac:dyDescent="0.3">
      <c r="A27" s="14">
        <v>1.19</v>
      </c>
      <c r="B27" s="15" t="s">
        <v>55</v>
      </c>
      <c r="C27" s="14" t="s">
        <v>56</v>
      </c>
      <c r="D27" s="14">
        <v>64</v>
      </c>
      <c r="E27" s="17"/>
      <c r="F27" s="16"/>
      <c r="I27" s="3"/>
      <c r="J27" s="4"/>
      <c r="K27" s="4"/>
      <c r="L27" s="4"/>
      <c r="M27" s="4"/>
    </row>
    <row r="28" spans="1:13" ht="26.4" x14ac:dyDescent="0.3">
      <c r="A28" s="43" t="s">
        <v>13</v>
      </c>
      <c r="B28" s="15" t="s">
        <v>57</v>
      </c>
      <c r="C28" s="14" t="s">
        <v>54</v>
      </c>
      <c r="D28" s="20">
        <v>120</v>
      </c>
      <c r="E28" s="17"/>
      <c r="F28" s="16"/>
      <c r="I28" s="4"/>
      <c r="J28" s="4"/>
      <c r="K28" s="4"/>
      <c r="L28" s="4">
        <f>1021000/8500</f>
        <v>120.11764705882354</v>
      </c>
      <c r="M28" s="4"/>
    </row>
    <row r="29" spans="1:13" x14ac:dyDescent="0.3">
      <c r="A29" s="14">
        <v>1.21</v>
      </c>
      <c r="B29" s="15" t="s">
        <v>62</v>
      </c>
      <c r="C29" s="14" t="s">
        <v>12</v>
      </c>
      <c r="D29" s="20">
        <v>1</v>
      </c>
      <c r="E29" s="17"/>
      <c r="F29" s="16"/>
      <c r="I29" s="4"/>
      <c r="J29" s="4"/>
      <c r="K29" s="4"/>
      <c r="L29" s="4"/>
      <c r="M29" s="4"/>
    </row>
    <row r="30" spans="1:13" x14ac:dyDescent="0.3">
      <c r="A30" s="14"/>
      <c r="B30" s="21" t="s">
        <v>41</v>
      </c>
      <c r="C30" s="13"/>
      <c r="D30" s="13"/>
      <c r="E30" s="22"/>
      <c r="F30" s="22"/>
      <c r="I30" s="4"/>
      <c r="J30" s="4"/>
      <c r="K30" s="4"/>
      <c r="L30" s="4"/>
      <c r="M30" s="4"/>
    </row>
    <row r="31" spans="1:13" x14ac:dyDescent="0.3">
      <c r="A31" s="13">
        <v>2</v>
      </c>
      <c r="B31" s="41" t="s">
        <v>51</v>
      </c>
      <c r="C31" s="13"/>
      <c r="D31" s="13"/>
      <c r="E31" s="22"/>
      <c r="F31" s="22"/>
      <c r="I31" s="4"/>
      <c r="J31" s="4"/>
      <c r="K31" s="4"/>
      <c r="L31" s="4"/>
      <c r="M31" s="4"/>
    </row>
    <row r="32" spans="1:13" ht="39.6" x14ac:dyDescent="0.3">
      <c r="A32" s="14">
        <v>2.0099999999999998</v>
      </c>
      <c r="B32" s="15" t="s">
        <v>3</v>
      </c>
      <c r="C32" s="14" t="s">
        <v>2</v>
      </c>
      <c r="D32" s="14">
        <v>1</v>
      </c>
      <c r="E32" s="19"/>
      <c r="F32" s="16"/>
      <c r="I32" s="4"/>
      <c r="J32" s="4"/>
      <c r="K32" s="4"/>
      <c r="L32" s="5"/>
      <c r="M32" s="4"/>
    </row>
    <row r="33" spans="1:13" ht="79.2" x14ac:dyDescent="0.3">
      <c r="A33" s="14">
        <v>2.02</v>
      </c>
      <c r="B33" s="15" t="s">
        <v>22</v>
      </c>
      <c r="C33" s="14" t="s">
        <v>2</v>
      </c>
      <c r="D33" s="14">
        <v>60</v>
      </c>
      <c r="E33" s="16"/>
      <c r="F33" s="16"/>
      <c r="I33" s="4"/>
      <c r="J33" s="4"/>
      <c r="K33" s="4"/>
      <c r="L33" s="4"/>
      <c r="M33" s="4"/>
    </row>
    <row r="34" spans="1:13" ht="79.2" x14ac:dyDescent="0.3">
      <c r="A34" s="14">
        <v>2.0299999999999998</v>
      </c>
      <c r="B34" s="15" t="s">
        <v>15</v>
      </c>
      <c r="C34" s="14" t="s">
        <v>2</v>
      </c>
      <c r="D34" s="14">
        <v>6</v>
      </c>
      <c r="E34" s="16"/>
      <c r="F34" s="16"/>
    </row>
    <row r="35" spans="1:13" ht="26.4" x14ac:dyDescent="0.3">
      <c r="A35" s="14">
        <v>2.04</v>
      </c>
      <c r="B35" s="18" t="s">
        <v>16</v>
      </c>
      <c r="C35" s="14" t="s">
        <v>7</v>
      </c>
      <c r="D35" s="14">
        <v>2135</v>
      </c>
      <c r="E35" s="16"/>
      <c r="F35" s="16"/>
    </row>
    <row r="36" spans="1:13" ht="26.4" x14ac:dyDescent="0.3">
      <c r="A36" s="14">
        <v>2.0499999999999998</v>
      </c>
      <c r="B36" s="18" t="s">
        <v>17</v>
      </c>
      <c r="C36" s="23" t="s">
        <v>2</v>
      </c>
      <c r="D36" s="14">
        <v>72</v>
      </c>
      <c r="E36" s="24"/>
      <c r="F36" s="16"/>
    </row>
    <row r="37" spans="1:13" ht="26.4" x14ac:dyDescent="0.3">
      <c r="A37" s="14">
        <v>2.06</v>
      </c>
      <c r="B37" s="18" t="s">
        <v>18</v>
      </c>
      <c r="C37" s="14" t="s">
        <v>2</v>
      </c>
      <c r="D37" s="14">
        <v>72</v>
      </c>
      <c r="E37" s="24"/>
      <c r="F37" s="16"/>
      <c r="I37" s="6"/>
    </row>
    <row r="38" spans="1:13" x14ac:dyDescent="0.3">
      <c r="A38" s="14">
        <v>2.0699999999999998</v>
      </c>
      <c r="B38" s="15" t="s">
        <v>14</v>
      </c>
      <c r="C38" s="14" t="s">
        <v>2</v>
      </c>
      <c r="D38" s="14">
        <v>72</v>
      </c>
      <c r="E38" s="17"/>
      <c r="F38" s="16"/>
    </row>
    <row r="39" spans="1:13" x14ac:dyDescent="0.3">
      <c r="A39" s="14"/>
      <c r="B39" s="40" t="s">
        <v>60</v>
      </c>
      <c r="C39" s="14"/>
      <c r="D39" s="14"/>
      <c r="E39" s="24"/>
      <c r="F39" s="22"/>
    </row>
    <row r="40" spans="1:13" ht="26.4" x14ac:dyDescent="0.3">
      <c r="A40" s="26">
        <v>3</v>
      </c>
      <c r="B40" s="42" t="s">
        <v>61</v>
      </c>
      <c r="C40" s="27"/>
      <c r="D40" s="28"/>
      <c r="E40" s="29"/>
      <c r="F40" s="29"/>
    </row>
    <row r="41" spans="1:13" x14ac:dyDescent="0.3">
      <c r="A41" s="14">
        <v>3.01</v>
      </c>
      <c r="B41" s="18" t="s">
        <v>23</v>
      </c>
      <c r="C41" s="30" t="s">
        <v>2</v>
      </c>
      <c r="D41" s="30">
        <v>4</v>
      </c>
      <c r="E41" s="31"/>
      <c r="F41" s="16"/>
    </row>
    <row r="42" spans="1:13" x14ac:dyDescent="0.3">
      <c r="A42" s="14">
        <v>3.02</v>
      </c>
      <c r="B42" s="18" t="s">
        <v>24</v>
      </c>
      <c r="C42" s="30" t="s">
        <v>2</v>
      </c>
      <c r="D42" s="30">
        <v>4</v>
      </c>
      <c r="E42" s="31"/>
      <c r="F42" s="16"/>
    </row>
    <row r="43" spans="1:13" x14ac:dyDescent="0.3">
      <c r="A43" s="14">
        <v>3.03</v>
      </c>
      <c r="B43" s="32" t="s">
        <v>25</v>
      </c>
      <c r="C43" s="30" t="s">
        <v>7</v>
      </c>
      <c r="D43" s="30">
        <v>130</v>
      </c>
      <c r="E43" s="31"/>
      <c r="F43" s="16"/>
    </row>
    <row r="44" spans="1:13" x14ac:dyDescent="0.3">
      <c r="A44" s="14">
        <v>3.04</v>
      </c>
      <c r="B44" s="18" t="s">
        <v>43</v>
      </c>
      <c r="C44" s="30" t="s">
        <v>7</v>
      </c>
      <c r="D44" s="30">
        <v>100</v>
      </c>
      <c r="E44" s="31"/>
      <c r="F44" s="16"/>
    </row>
    <row r="45" spans="1:13" x14ac:dyDescent="0.3">
      <c r="A45" s="14">
        <v>3.05</v>
      </c>
      <c r="B45" s="18" t="s">
        <v>26</v>
      </c>
      <c r="C45" s="30" t="s">
        <v>2</v>
      </c>
      <c r="D45" s="30">
        <v>60</v>
      </c>
      <c r="E45" s="31"/>
      <c r="F45" s="16"/>
    </row>
    <row r="46" spans="1:13" x14ac:dyDescent="0.3">
      <c r="A46" s="14">
        <v>3.06</v>
      </c>
      <c r="B46" s="18" t="s">
        <v>27</v>
      </c>
      <c r="C46" s="30" t="s">
        <v>2</v>
      </c>
      <c r="D46" s="33">
        <v>12</v>
      </c>
      <c r="E46" s="31"/>
      <c r="F46" s="16"/>
    </row>
    <row r="47" spans="1:13" x14ac:dyDescent="0.3">
      <c r="A47" s="14">
        <v>3.07</v>
      </c>
      <c r="B47" s="18" t="s">
        <v>28</v>
      </c>
      <c r="C47" s="30" t="s">
        <v>2</v>
      </c>
      <c r="D47" s="33">
        <v>12</v>
      </c>
      <c r="E47" s="31"/>
      <c r="F47" s="16"/>
    </row>
    <row r="48" spans="1:13" x14ac:dyDescent="0.3">
      <c r="A48" s="14">
        <v>3.08</v>
      </c>
      <c r="B48" s="18" t="s">
        <v>29</v>
      </c>
      <c r="C48" s="30" t="s">
        <v>2</v>
      </c>
      <c r="D48" s="30">
        <v>4</v>
      </c>
      <c r="E48" s="31"/>
      <c r="F48" s="16"/>
    </row>
    <row r="49" spans="1:12" x14ac:dyDescent="0.3">
      <c r="A49" s="14">
        <v>3.09</v>
      </c>
      <c r="B49" s="18" t="s">
        <v>30</v>
      </c>
      <c r="C49" s="30" t="s">
        <v>2</v>
      </c>
      <c r="D49" s="30">
        <v>2</v>
      </c>
      <c r="E49" s="31"/>
      <c r="F49" s="16"/>
    </row>
    <row r="50" spans="1:12" x14ac:dyDescent="0.3">
      <c r="A50" s="43" t="s">
        <v>40</v>
      </c>
      <c r="B50" s="18" t="s">
        <v>31</v>
      </c>
      <c r="C50" s="30" t="s">
        <v>2</v>
      </c>
      <c r="D50" s="30">
        <v>4</v>
      </c>
      <c r="E50" s="31"/>
      <c r="F50" s="16"/>
    </row>
    <row r="51" spans="1:12" x14ac:dyDescent="0.3">
      <c r="A51" s="14">
        <v>3.11</v>
      </c>
      <c r="B51" s="32" t="s">
        <v>32</v>
      </c>
      <c r="C51" s="30" t="s">
        <v>2</v>
      </c>
      <c r="D51" s="30">
        <v>8</v>
      </c>
      <c r="E51" s="31"/>
      <c r="F51" s="16"/>
    </row>
    <row r="52" spans="1:12" x14ac:dyDescent="0.3">
      <c r="A52" s="14">
        <v>3.12</v>
      </c>
      <c r="B52" s="18" t="s">
        <v>33</v>
      </c>
      <c r="C52" s="30" t="s">
        <v>2</v>
      </c>
      <c r="D52" s="30">
        <v>8</v>
      </c>
      <c r="E52" s="31"/>
      <c r="F52" s="16"/>
    </row>
    <row r="53" spans="1:12" ht="26.4" x14ac:dyDescent="0.3">
      <c r="A53" s="14">
        <v>3.13</v>
      </c>
      <c r="B53" s="18" t="s">
        <v>34</v>
      </c>
      <c r="C53" s="30" t="s">
        <v>2</v>
      </c>
      <c r="D53" s="30">
        <v>16</v>
      </c>
      <c r="E53" s="31"/>
      <c r="F53" s="16"/>
      <c r="J53" s="7"/>
      <c r="K53" s="7"/>
      <c r="L53" s="7"/>
    </row>
    <row r="54" spans="1:12" ht="26.4" x14ac:dyDescent="0.3">
      <c r="A54" s="14">
        <v>3.14</v>
      </c>
      <c r="B54" s="18" t="s">
        <v>35</v>
      </c>
      <c r="C54" s="30" t="s">
        <v>19</v>
      </c>
      <c r="D54" s="30">
        <v>2</v>
      </c>
      <c r="E54" s="31"/>
      <c r="F54" s="16"/>
      <c r="J54" s="7"/>
      <c r="K54" s="8"/>
      <c r="L54" s="7"/>
    </row>
    <row r="55" spans="1:12" ht="39.6" x14ac:dyDescent="0.3">
      <c r="A55" s="14">
        <v>3.15</v>
      </c>
      <c r="B55" s="18" t="s">
        <v>83</v>
      </c>
      <c r="C55" s="30" t="s">
        <v>7</v>
      </c>
      <c r="D55" s="30">
        <v>140</v>
      </c>
      <c r="E55" s="31"/>
      <c r="F55" s="16"/>
      <c r="J55" s="7"/>
      <c r="K55" s="8"/>
      <c r="L55" s="7"/>
    </row>
    <row r="56" spans="1:12" x14ac:dyDescent="0.3">
      <c r="A56" s="14"/>
      <c r="B56" s="44" t="s">
        <v>41</v>
      </c>
      <c r="C56" s="27"/>
      <c r="D56" s="27"/>
      <c r="E56" s="34"/>
      <c r="F56" s="34"/>
      <c r="J56" s="7"/>
      <c r="K56" s="8"/>
      <c r="L56" s="7"/>
    </row>
    <row r="57" spans="1:12" x14ac:dyDescent="0.3">
      <c r="A57" s="13">
        <v>4</v>
      </c>
      <c r="B57" s="25" t="s">
        <v>76</v>
      </c>
      <c r="C57" s="30"/>
      <c r="D57" s="30"/>
      <c r="E57" s="31"/>
      <c r="F57" s="16"/>
      <c r="J57" s="7"/>
      <c r="K57" s="8"/>
      <c r="L57" s="7"/>
    </row>
    <row r="58" spans="1:12" x14ac:dyDescent="0.3">
      <c r="A58" s="14">
        <v>4.01</v>
      </c>
      <c r="B58" s="18" t="s">
        <v>68</v>
      </c>
      <c r="C58" s="30" t="s">
        <v>69</v>
      </c>
      <c r="D58" s="30">
        <v>360</v>
      </c>
      <c r="E58" s="31"/>
      <c r="F58" s="16"/>
      <c r="J58" s="7"/>
      <c r="K58" s="8"/>
      <c r="L58" s="7"/>
    </row>
    <row r="59" spans="1:12" ht="26.4" x14ac:dyDescent="0.3">
      <c r="A59" s="14">
        <v>4.0199999999999996</v>
      </c>
      <c r="B59" s="18" t="s">
        <v>79</v>
      </c>
      <c r="C59" s="30" t="s">
        <v>69</v>
      </c>
      <c r="D59" s="30">
        <v>360</v>
      </c>
      <c r="E59" s="31"/>
      <c r="F59" s="16"/>
      <c r="J59" s="7"/>
      <c r="K59" s="8"/>
      <c r="L59" s="7"/>
    </row>
    <row r="60" spans="1:12" x14ac:dyDescent="0.3">
      <c r="A60" s="14">
        <v>4.03</v>
      </c>
      <c r="B60" s="18" t="s">
        <v>70</v>
      </c>
      <c r="C60" s="30" t="s">
        <v>4</v>
      </c>
      <c r="D60" s="30">
        <v>4</v>
      </c>
      <c r="E60" s="31"/>
      <c r="F60" s="16"/>
      <c r="J60" s="7"/>
      <c r="K60" s="8"/>
      <c r="L60" s="7"/>
    </row>
    <row r="61" spans="1:12" x14ac:dyDescent="0.3">
      <c r="A61" s="14">
        <v>4.04</v>
      </c>
      <c r="B61" s="18" t="s">
        <v>58</v>
      </c>
      <c r="C61" s="30" t="s">
        <v>4</v>
      </c>
      <c r="D61" s="30">
        <v>4</v>
      </c>
      <c r="E61" s="31"/>
      <c r="F61" s="16"/>
      <c r="J61" s="7"/>
      <c r="K61" s="8"/>
      <c r="L61" s="7"/>
    </row>
    <row r="62" spans="1:12" x14ac:dyDescent="0.3">
      <c r="A62" s="14">
        <v>4.05</v>
      </c>
      <c r="B62" s="18" t="s">
        <v>59</v>
      </c>
      <c r="C62" s="30" t="s">
        <v>4</v>
      </c>
      <c r="D62" s="30">
        <v>38</v>
      </c>
      <c r="E62" s="31"/>
      <c r="F62" s="16"/>
      <c r="J62" s="7"/>
      <c r="K62" s="8"/>
      <c r="L62" s="7"/>
    </row>
    <row r="63" spans="1:12" ht="39.6" x14ac:dyDescent="0.3">
      <c r="A63" s="14">
        <v>4.0599999999999996</v>
      </c>
      <c r="B63" s="18" t="s">
        <v>81</v>
      </c>
      <c r="C63" s="30" t="s">
        <v>71</v>
      </c>
      <c r="D63" s="30">
        <v>108</v>
      </c>
      <c r="E63" s="31"/>
      <c r="F63" s="16"/>
      <c r="J63" s="7"/>
      <c r="K63" s="8"/>
      <c r="L63" s="7"/>
    </row>
    <row r="64" spans="1:12" ht="26.4" x14ac:dyDescent="0.3">
      <c r="A64" s="14">
        <v>4.07</v>
      </c>
      <c r="B64" s="18" t="s">
        <v>72</v>
      </c>
      <c r="C64" s="30" t="s">
        <v>4</v>
      </c>
      <c r="D64" s="30">
        <v>120</v>
      </c>
      <c r="E64" s="31"/>
      <c r="F64" s="16"/>
      <c r="J64" s="7"/>
      <c r="K64" s="8"/>
      <c r="L64" s="7"/>
    </row>
    <row r="65" spans="1:12" ht="26.4" x14ac:dyDescent="0.3">
      <c r="A65" s="14">
        <v>4.08</v>
      </c>
      <c r="B65" s="18" t="s">
        <v>80</v>
      </c>
      <c r="C65" s="30" t="s">
        <v>4</v>
      </c>
      <c r="D65" s="30">
        <v>5</v>
      </c>
      <c r="E65" s="31"/>
      <c r="F65" s="16"/>
      <c r="J65" s="7"/>
      <c r="K65" s="8"/>
      <c r="L65" s="7"/>
    </row>
    <row r="66" spans="1:12" ht="26.4" x14ac:dyDescent="0.3">
      <c r="A66" s="14">
        <v>4.09</v>
      </c>
      <c r="B66" s="18" t="s">
        <v>82</v>
      </c>
      <c r="C66" s="30" t="s">
        <v>69</v>
      </c>
      <c r="D66" s="30">
        <v>9</v>
      </c>
      <c r="E66" s="31"/>
      <c r="F66" s="16"/>
      <c r="J66" s="7"/>
      <c r="K66" s="8"/>
      <c r="L66" s="7"/>
    </row>
    <row r="67" spans="1:12" x14ac:dyDescent="0.3">
      <c r="A67" s="43" t="s">
        <v>84</v>
      </c>
      <c r="B67" s="18" t="s">
        <v>73</v>
      </c>
      <c r="C67" s="30" t="s">
        <v>4</v>
      </c>
      <c r="D67" s="30">
        <v>38</v>
      </c>
      <c r="E67" s="31"/>
      <c r="F67" s="16"/>
      <c r="J67" s="7"/>
      <c r="K67" s="8"/>
      <c r="L67" s="7"/>
    </row>
    <row r="68" spans="1:12" x14ac:dyDescent="0.3">
      <c r="A68" s="14">
        <v>4.1100000000000003</v>
      </c>
      <c r="B68" s="18" t="s">
        <v>74</v>
      </c>
      <c r="C68" s="30" t="s">
        <v>4</v>
      </c>
      <c r="D68" s="30">
        <v>2</v>
      </c>
      <c r="E68" s="31"/>
      <c r="F68" s="16"/>
      <c r="J68" s="7"/>
      <c r="K68" s="8"/>
      <c r="L68" s="7"/>
    </row>
    <row r="69" spans="1:12" ht="26.4" x14ac:dyDescent="0.3">
      <c r="A69" s="14">
        <v>4.12</v>
      </c>
      <c r="B69" s="18" t="s">
        <v>75</v>
      </c>
      <c r="C69" s="30" t="s">
        <v>4</v>
      </c>
      <c r="D69" s="30">
        <v>3</v>
      </c>
      <c r="E69" s="31"/>
      <c r="F69" s="16"/>
      <c r="J69" s="7"/>
      <c r="K69" s="8"/>
      <c r="L69" s="7"/>
    </row>
    <row r="70" spans="1:12" x14ac:dyDescent="0.3">
      <c r="A70" s="14"/>
      <c r="B70" s="44" t="s">
        <v>41</v>
      </c>
      <c r="C70" s="30"/>
      <c r="D70" s="30"/>
      <c r="E70" s="31"/>
      <c r="F70" s="22"/>
      <c r="J70" s="7"/>
      <c r="K70" s="8"/>
      <c r="L70" s="7"/>
    </row>
    <row r="71" spans="1:12" x14ac:dyDescent="0.3">
      <c r="A71" s="14"/>
      <c r="B71" s="18"/>
      <c r="C71" s="30"/>
      <c r="D71" s="30"/>
      <c r="E71" s="31"/>
      <c r="F71" s="16"/>
      <c r="J71" s="7"/>
      <c r="K71" s="8"/>
      <c r="L71" s="7"/>
    </row>
    <row r="72" spans="1:12" x14ac:dyDescent="0.3">
      <c r="A72" s="14"/>
      <c r="B72" s="2" t="s">
        <v>36</v>
      </c>
      <c r="C72" s="14"/>
      <c r="D72" s="14"/>
      <c r="E72" s="16"/>
      <c r="F72" s="22"/>
      <c r="J72" s="7"/>
      <c r="K72" s="8"/>
      <c r="L72" s="7"/>
    </row>
    <row r="73" spans="1:12" x14ac:dyDescent="0.3">
      <c r="A73" s="14"/>
      <c r="B73" s="45" t="s">
        <v>77</v>
      </c>
      <c r="C73" s="35">
        <v>0.17</v>
      </c>
      <c r="D73" s="14"/>
      <c r="E73" s="16"/>
      <c r="F73" s="16"/>
      <c r="J73" s="7"/>
      <c r="K73" s="8"/>
      <c r="L73" s="7"/>
    </row>
    <row r="74" spans="1:12" x14ac:dyDescent="0.3">
      <c r="A74" s="14"/>
      <c r="B74" s="45" t="s">
        <v>37</v>
      </c>
      <c r="C74" s="35">
        <v>0.05</v>
      </c>
      <c r="D74" s="14"/>
      <c r="E74" s="16"/>
      <c r="F74" s="16"/>
      <c r="J74" s="7"/>
      <c r="K74" s="8"/>
      <c r="L74" s="7"/>
    </row>
    <row r="75" spans="1:12" x14ac:dyDescent="0.3">
      <c r="A75" s="14"/>
      <c r="B75" s="45" t="s">
        <v>78</v>
      </c>
      <c r="C75" s="35">
        <v>0.03</v>
      </c>
      <c r="D75" s="14"/>
      <c r="E75" s="16"/>
      <c r="F75" s="16"/>
      <c r="J75" s="7"/>
      <c r="K75" s="8"/>
      <c r="L75" s="7"/>
    </row>
    <row r="76" spans="1:12" x14ac:dyDescent="0.3">
      <c r="A76" s="14"/>
      <c r="B76" s="36" t="s">
        <v>38</v>
      </c>
      <c r="C76" s="37">
        <v>0.25</v>
      </c>
      <c r="D76" s="14"/>
      <c r="E76" s="16"/>
      <c r="F76" s="22"/>
      <c r="J76" s="7"/>
      <c r="K76" s="8"/>
      <c r="L76" s="7"/>
    </row>
    <row r="77" spans="1:12" x14ac:dyDescent="0.3">
      <c r="A77" s="14"/>
      <c r="B77" s="46" t="s">
        <v>39</v>
      </c>
      <c r="C77" s="47">
        <v>0.19</v>
      </c>
      <c r="D77" s="14"/>
      <c r="E77" s="16"/>
      <c r="F77" s="16"/>
      <c r="J77" s="7"/>
      <c r="K77" s="8"/>
      <c r="L77" s="7"/>
    </row>
    <row r="78" spans="1:12" x14ac:dyDescent="0.3">
      <c r="A78" s="14"/>
      <c r="B78" s="38" t="s">
        <v>86</v>
      </c>
      <c r="C78" s="14"/>
      <c r="D78" s="39"/>
      <c r="E78" s="16"/>
      <c r="F78" s="22"/>
      <c r="H78" s="9"/>
      <c r="J78" s="7"/>
      <c r="K78" s="8"/>
      <c r="L78" s="7"/>
    </row>
    <row r="79" spans="1:12" x14ac:dyDescent="0.3">
      <c r="J79" s="7"/>
      <c r="K79" s="8"/>
      <c r="L79" s="7"/>
    </row>
    <row r="80" spans="1:12" ht="21.75" customHeight="1" x14ac:dyDescent="0.3">
      <c r="A80" s="10"/>
      <c r="B80" s="10"/>
      <c r="C80" s="10"/>
      <c r="D80" s="10"/>
      <c r="E80" s="10"/>
      <c r="F80" s="10"/>
      <c r="H80" s="9"/>
    </row>
    <row r="81" spans="1:8" ht="14.25" customHeight="1" x14ac:dyDescent="0.3">
      <c r="A81" s="10"/>
      <c r="B81" s="10"/>
      <c r="C81" s="10"/>
      <c r="D81" s="10"/>
      <c r="E81" s="10"/>
      <c r="F81" s="10"/>
      <c r="H81" s="9"/>
    </row>
    <row r="82" spans="1:8" ht="6" customHeight="1" x14ac:dyDescent="0.3"/>
    <row r="84" spans="1:8" x14ac:dyDescent="0.3">
      <c r="B84" s="11"/>
      <c r="D84" s="7"/>
      <c r="E84" s="7"/>
      <c r="F84" s="7"/>
    </row>
    <row r="85" spans="1:8" x14ac:dyDescent="0.3">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VERIFICACION TECNICA</vt:lpstr>
      <vt:lpstr>VTE</vt:lpstr>
      <vt:lpstr>CORREC. ARITM.</vt:lpstr>
      <vt:lpstr>PROPUESTA ECONOMICA</vt:lpstr>
      <vt:lpstr>'VERIFICACION TECNICA'!Área_de_impresión</vt:lpstr>
      <vt:lpstr>'VERIFICACION TECNICA'!formula</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JOSE LUIS GARZON</cp:lastModifiedBy>
  <cp:lastPrinted>2019-11-25T16:52:23Z</cp:lastPrinted>
  <dcterms:created xsi:type="dcterms:W3CDTF">2009-02-06T14:59:26Z</dcterms:created>
  <dcterms:modified xsi:type="dcterms:W3CDTF">2019-11-26T23:05:35Z</dcterms:modified>
</cp:coreProperties>
</file>